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2" yWindow="65522" windowWidth="10807" windowHeight="10037" tabRatio="873" activeTab="1"/>
  </bookViews>
  <sheets>
    <sheet name="Стационар СВОД " sheetId="1" r:id="rId1"/>
    <sheet name="КСГ" sheetId="2" r:id="rId2"/>
    <sheet name="ВМП" sheetId="3" r:id="rId3"/>
  </sheets>
  <definedNames>
    <definedName name="_xlnm.Print_Titles" localSheetId="2">'ВМП'!$5:$8</definedName>
    <definedName name="_xlnm.Print_Titles" localSheetId="1">'КСГ'!$6:$8</definedName>
    <definedName name="_xlnm.Print_Area" localSheetId="2">'ВМП'!$A$1:$S$502</definedName>
    <definedName name="_xlnm.Print_Area" localSheetId="1">'КСГ'!$A$1:$P$310</definedName>
    <definedName name="_xlnm.Print_Area" localSheetId="0">'Стационар СВОД '!$A$1:$I$140</definedName>
  </definedNames>
  <calcPr fullCalcOnLoad="1"/>
</workbook>
</file>

<file path=xl/sharedStrings.xml><?xml version="1.0" encoding="utf-8"?>
<sst xmlns="http://schemas.openxmlformats.org/spreadsheetml/2006/main" count="1856" uniqueCount="1575">
  <si>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</si>
  <si>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Хирургические вмешательства на околоносовых пазухах, требующие реконструкции лицевого скелета</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</si>
  <si>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</si>
  <si>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</si>
  <si>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ОФТАЛЬМОЛОГИЯ</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</si>
  <si>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</si>
  <si>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Модифицированная синустрабекулэктомия с задней трепанацией склеры, в том числе с лазерной хирургией</t>
  </si>
  <si>
    <t xml:space="preserve">Подшивание цилиарного тела  с задней трепанацией склеры </t>
  </si>
  <si>
    <t xml:space="preserve">Вискоканалостомия </t>
  </si>
  <si>
    <t xml:space="preserve">Микроинвазивная интрасклеральная диатермостомия </t>
  </si>
  <si>
    <t>Микроинвазивная хирургия шлеммова канала</t>
  </si>
  <si>
    <t>Транспупиллярная, микроинвазивная энергетическая оптико-реконструктивная, интравитреальная, эндовитреальная 23-27 гейджевая хирургия при витреоретинальной патологии различного генеза</t>
  </si>
  <si>
    <t xml:space="preserve">E10.3, E11.3, Н25.0-Н25.9, Н26.0- H26.4, Н27.0, Н28,    Н30.0-Н30.9, Н31.3, Н32.8, H33.0-Н33.5,   H34.8, Н35.2-H35.4,  Н36.0, Н36.8 Н43.1, Н43.3,  H44.0, H44.1 </t>
  </si>
  <si>
    <t>Удаление вторичной катаракты, реконструкция задней камеры, в том числе с имплантацией ИОЛ,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</si>
  <si>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</si>
  <si>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 xml:space="preserve">H02.0- H02.5, Н04.0-H04.6, Н05.0-H05.5, Н11.2, H21.5,  H27.0,   H27.1, Н26.0-Н26.9, Н31.3, Н40.3,  S00.1, S00.2,  S02.30,  S02.31, S02.80, S02.81, S04.0 - S04.5, S05.0-S05.9,    Т26.0-Т26.9, Н44.0-Н44.8, Т85.2, Т85.3,   T90.4, T95.0,    Т95.8 </t>
  </si>
  <si>
    <t>Иридоциклосклерэктомия при посттравматической глаукоме</t>
  </si>
  <si>
    <t>Имплантация дренажа при посттравматической глаукоме</t>
  </si>
  <si>
    <t>Исправление травматического косоглазия с пластикой экстраокулярных мышц</t>
  </si>
  <si>
    <t>Хирургическое и/или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</si>
  <si>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 xml:space="preserve">С43.1, С44.1, С69.0-С69.9 С72.3, D31.5, D31.6, Q10.7, Q11.0- Q11.2,     </t>
  </si>
  <si>
    <t>Реконструктивные операции на экстраокулярных мышцах при новообразованиях орбиты</t>
  </si>
  <si>
    <t>Отсроченная реконструкция леватора при новообразованиях орбиты</t>
  </si>
  <si>
    <t>Тонкоигольная аспирационная биопсия новообразований глаза и орбиты</t>
  </si>
  <si>
    <t>Хирургическое и/или лазерное лечение ретролентальной фиброплазии (ретинопатия недоношенных), в том числе с применением комплексного офтальмологического обследования  под общей анестезией</t>
  </si>
  <si>
    <t>Н35.2</t>
  </si>
  <si>
    <t>УТВЕРЖДЕНО</t>
  </si>
  <si>
    <t>Гемитиреоидэктомия видеоассистированная</t>
  </si>
  <si>
    <t>Гемитиреоидэктомия видеоэндоскопическая</t>
  </si>
  <si>
    <t>Резекция щитовидной железы субтотальная видеоэндоскопическая</t>
  </si>
  <si>
    <t>Селективная/суперселективная эмболизация/химиоэмболизация опухолевых сосудов</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</si>
  <si>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</si>
  <si>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</si>
  <si>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видеоассистированные</t>
  </si>
  <si>
    <t>Биопсия сторожевого лимфатического узла шеи видеоассистированная</t>
  </si>
  <si>
    <t>Видеоассистированные операции при опухолях головы и шеи</t>
  </si>
  <si>
    <t>С09, С10, С11, С12, С13, С14, С15, С30, С32</t>
  </si>
  <si>
    <t>Эндоскопическая аргоноплазменная коагуляция опухоли</t>
  </si>
  <si>
    <t>Эндоскопическое электрохирургическое удаление опухоли</t>
  </si>
  <si>
    <t>Эндоскопическая лазерная деструкция злокачественных опухолей</t>
  </si>
  <si>
    <t>Эндоскопическая лазерная реканализация и устранение дыхательной недостаточности при стенозирующей опухоли гортани</t>
  </si>
  <si>
    <t>Эндоскопическая комбинированная операция: электрорезекция, аргоно-плазменная коагуляция и ФДТ опухоли</t>
  </si>
  <si>
    <t>Стенозирующий рак пищевода, желудка, двенадцатиперстной кишки, ободочной кишки, ректосигмоидного соединения, прямой кишки, заднего прохода и анального канала</t>
  </si>
  <si>
    <t>Эндоскопическая Nd :YAG лазерная коагуляция опухоли</t>
  </si>
  <si>
    <t>Эндоскопическое бужирование и баллонная дилатация при опухолевом стенозе под эндоскопическим контролем</t>
  </si>
  <si>
    <t>Эндоскопическое стентирование при опухолевом стенозе</t>
  </si>
  <si>
    <t>Эндоскопическая дилятация и стентирование зоны стеноза</t>
  </si>
  <si>
    <t>С22, С78.7, С24.0</t>
  </si>
  <si>
    <t>Первичный и метастатический рак печени</t>
  </si>
  <si>
    <t>Стентирование желчных протоков под видеоэндоскопическим контролем</t>
  </si>
  <si>
    <t>Внутриартериальная эмболизация/химиоэмболизация опухолей</t>
  </si>
  <si>
    <t>Селективная эмболизация/химиоэмболизация ветвей воротной вены</t>
  </si>
  <si>
    <t>Биоэлектротерапия</t>
  </si>
  <si>
    <t>Чрескожное чреспеченочное дренирование желчных протоков с последующим стентированием под рентгеноскопическим контролем</t>
  </si>
  <si>
    <t>Стентирование желчных протоков под рентгеноскопическим контролем</t>
  </si>
  <si>
    <t>Химиоэмболизация печени</t>
  </si>
  <si>
    <t>Рак общего жёлчного протока</t>
  </si>
  <si>
    <t>Эндоскопическая электрокоагуляция опухоли общего жёлчного протока</t>
  </si>
  <si>
    <r>
      <t>№ группы ВМП</t>
    </r>
    <r>
      <rPr>
        <b/>
        <vertAlign val="superscript"/>
        <sz val="12"/>
        <color indexed="8"/>
        <rFont val="Times New Roman"/>
        <family val="1"/>
      </rPr>
      <t xml:space="preserve"> </t>
    </r>
    <r>
      <rPr>
        <b/>
        <vertAlign val="superscript"/>
        <sz val="8"/>
        <color indexed="8"/>
        <rFont val="Times New Roman"/>
        <family val="1"/>
      </rPr>
      <t>1</t>
    </r>
  </si>
  <si>
    <r>
      <t>Наименование вида ВМП</t>
    </r>
    <r>
      <rPr>
        <b/>
        <vertAlign val="superscript"/>
        <sz val="8"/>
        <color indexed="8"/>
        <rFont val="Times New Roman"/>
        <family val="1"/>
      </rPr>
      <t xml:space="preserve"> 1</t>
    </r>
  </si>
  <si>
    <r>
      <t>Коды по МКБ-10</t>
    </r>
    <r>
      <rPr>
        <b/>
        <vertAlign val="superscript"/>
        <sz val="12"/>
        <color indexed="8"/>
        <rFont val="Times New Roman"/>
        <family val="1"/>
      </rPr>
      <t xml:space="preserve"> </t>
    </r>
    <r>
      <rPr>
        <b/>
        <vertAlign val="superscript"/>
        <sz val="8"/>
        <color indexed="8"/>
        <rFont val="Times New Roman"/>
        <family val="1"/>
      </rPr>
      <t>2</t>
    </r>
  </si>
  <si>
    <t>Вид лечения</t>
  </si>
  <si>
    <t>Операции на костно-мышечной системе и суставах (уровень  1)</t>
  </si>
  <si>
    <t>Операции на на костно-мышечной системе и суставах (уровень 2)</t>
  </si>
  <si>
    <t>Операции на на костно-мышечной системе и суставах  (уровень 3)</t>
  </si>
  <si>
    <t>Операции на на костно-мышечной системе и суставах  (уровень 4)</t>
  </si>
  <si>
    <t>Операции на на костно-мышечной системе и суставах  (уровень 5)</t>
  </si>
  <si>
    <t>Операции на мужских половых органах   (уровень1)</t>
  </si>
  <si>
    <t>Операции на мужских половых органах   (уровень 2)</t>
  </si>
  <si>
    <t>Операции на мужских половых органах   (уровень 3)</t>
  </si>
  <si>
    <t>Операции на почке и мочевыделительной системе, взрослые (уровень т 1)</t>
  </si>
  <si>
    <t>Операции на почке и мочевыделительной системе, взрослые (уровень  2)</t>
  </si>
  <si>
    <t>Операции на почке и мочевыделительной систем, взрослые (уровень  3)</t>
  </si>
  <si>
    <t>Операции на почке и мочевыделительной системе, взрослые (уровень 4)</t>
  </si>
  <si>
    <t xml:space="preserve">  Хирургия</t>
  </si>
  <si>
    <t>Операции на коже, подкожной клетчатке, придатках кожи (уровень1 )</t>
  </si>
  <si>
    <t>Операции на коже, подкожной клетчатке, придатках кожи (уровень2 )</t>
  </si>
  <si>
    <t>Операции на коже, подкожной клетчатке, придатках кожи (уровень 3 )</t>
  </si>
  <si>
    <t>Операции на коже, подкожной клетчатке, придатках кожи (уровень 4 )</t>
  </si>
  <si>
    <t>Операции на органах кроветворения и имунной системы (уровень 1)</t>
  </si>
  <si>
    <t>Операции на органах кроветворения и имунной системы (уровень2)</t>
  </si>
  <si>
    <t>Операции на органах кроветворения и имунной системы (уровень 3)</t>
  </si>
  <si>
    <t>Операции на эндокринных железах кроме гепофиза (уровень 1)</t>
  </si>
  <si>
    <t>Операции на эндокринных железах кроме гепофиза (уровень 2)</t>
  </si>
  <si>
    <t>Другие операции на молочной железе</t>
  </si>
  <si>
    <t xml:space="preserve">  Хирургия (абдоминальная)</t>
  </si>
  <si>
    <t>Операции на желчном пузыре и желчевыводящих путях   (уровень 1)</t>
  </si>
  <si>
    <t>Операции на желчном пузыре и желчевыводящих путях   (уровень 2)</t>
  </si>
  <si>
    <t>Операции на печени и поджелудочной железе (уровень 1)</t>
  </si>
  <si>
    <t>Операции на печени и поджелудочной железе (уровень 2)</t>
  </si>
  <si>
    <t>Операции на пищеводе, желудке, двенадцатиперстной кишке (уровень 1)</t>
  </si>
  <si>
    <t>Операции на пищеводе, желудке, двенадцатиперстной кишке (уровень 2)</t>
  </si>
  <si>
    <t>Операции на пищеводе, желудке, двенадцатиперстной кишке (уровень 3)</t>
  </si>
  <si>
    <t>Апендектомия, взрослые</t>
  </si>
  <si>
    <t>Операции по поводу грыж (уровень 1)</t>
  </si>
  <si>
    <t>Операции по поводу грыж (уровень 2)</t>
  </si>
  <si>
    <t>Другие операции на органах брюшной полости (уровень 1 )</t>
  </si>
  <si>
    <t>Другие операции на органах брюшной полости (уровень 2 )</t>
  </si>
  <si>
    <t>Другие операции на органах брюшной полости (уровень 3 )</t>
  </si>
  <si>
    <t xml:space="preserve">Ожоги и отморожения (уровень 1) </t>
  </si>
  <si>
    <t xml:space="preserve">  Хирургия (комбустиология)</t>
  </si>
  <si>
    <t xml:space="preserve">Ожоги и отморожения (уровень 2) </t>
  </si>
  <si>
    <t>Болезни полости рта, слюнных желез и челюстей, врожденные аномалии лица и шеи, взрослые</t>
  </si>
  <si>
    <t>Операции на органах полости рта (уровень 1)</t>
  </si>
  <si>
    <t>Операции на органах полости рта (уровень 2)</t>
  </si>
  <si>
    <t>Операции на органах полости рта (уровень  3)</t>
  </si>
  <si>
    <t>Операции на органах полости рта (уровень  4)</t>
  </si>
  <si>
    <t>Сахарный диабет без осложнений,взрослые</t>
  </si>
  <si>
    <t>Сахарный диабет с осложнениями, взрослые</t>
  </si>
  <si>
    <t>Другие болезни эндокринной системы, взрослые</t>
  </si>
  <si>
    <t>Другие нарушения обмена веществ</t>
  </si>
  <si>
    <t>Кистозный фиброз</t>
  </si>
  <si>
    <t>Хромосомные аномалии</t>
  </si>
  <si>
    <t>Госпитализация в диагностических целях с постановкой диагноза туберкулёза, ВИЧ-инфекции, психического заболевания</t>
  </si>
  <si>
    <t>1.18</t>
  </si>
  <si>
    <t>3.1.</t>
  </si>
  <si>
    <t>3.2.</t>
  </si>
  <si>
    <t>4.1.</t>
  </si>
  <si>
    <t>4.2.</t>
  </si>
  <si>
    <t>5.1.</t>
  </si>
  <si>
    <t>5.2.</t>
  </si>
  <si>
    <t>5.3.</t>
  </si>
  <si>
    <t>6.1.</t>
  </si>
  <si>
    <t>2.1.</t>
  </si>
  <si>
    <t>2.2.</t>
  </si>
  <si>
    <t>3.3.</t>
  </si>
  <si>
    <t>3.4.</t>
  </si>
  <si>
    <t>3.5.</t>
  </si>
  <si>
    <t>4.3.</t>
  </si>
  <si>
    <t>4.4.</t>
  </si>
  <si>
    <t>8</t>
  </si>
  <si>
    <t>8.1.</t>
  </si>
  <si>
    <t>8.2.</t>
  </si>
  <si>
    <t>8.3.</t>
  </si>
  <si>
    <t>8.4.</t>
  </si>
  <si>
    <t>8.5.</t>
  </si>
  <si>
    <t>8.6.</t>
  </si>
  <si>
    <t>8.7.</t>
  </si>
  <si>
    <t>9.1.</t>
  </si>
  <si>
    <t>9.2.</t>
  </si>
  <si>
    <t>9.3.</t>
  </si>
  <si>
    <t>9.4.</t>
  </si>
  <si>
    <t>10.1.</t>
  </si>
  <si>
    <t>10.2.</t>
  </si>
  <si>
    <t>11.1.</t>
  </si>
  <si>
    <t>11.2.</t>
  </si>
  <si>
    <t>11.3.</t>
  </si>
  <si>
    <t>11.4.</t>
  </si>
  <si>
    <t>11.5.</t>
  </si>
  <si>
    <t>11.6.</t>
  </si>
  <si>
    <t>11.7.</t>
  </si>
  <si>
    <t>11.8.</t>
  </si>
  <si>
    <t>11.9.</t>
  </si>
  <si>
    <t>12.1.</t>
  </si>
  <si>
    <t>12.2.</t>
  </si>
  <si>
    <t>12.3.</t>
  </si>
  <si>
    <t>12.4.</t>
  </si>
  <si>
    <t>12.5.</t>
  </si>
  <si>
    <t>13.1.</t>
  </si>
  <si>
    <t>13.2.</t>
  </si>
  <si>
    <t>13.3.</t>
  </si>
  <si>
    <t>14.1.</t>
  </si>
  <si>
    <t>14.2.</t>
  </si>
  <si>
    <t>14.3.</t>
  </si>
  <si>
    <t>14.4.</t>
  </si>
  <si>
    <t>14.5.</t>
  </si>
  <si>
    <t>14.6.</t>
  </si>
  <si>
    <t>14.7.</t>
  </si>
  <si>
    <t>14.8.</t>
  </si>
  <si>
    <t>14.9.</t>
  </si>
  <si>
    <t>14.10.</t>
  </si>
  <si>
    <t>14.11.</t>
  </si>
  <si>
    <t>14.12.</t>
  </si>
  <si>
    <t>14.13.</t>
  </si>
  <si>
    <t>15.1.</t>
  </si>
  <si>
    <t>15.2.</t>
  </si>
  <si>
    <t>15.3.</t>
  </si>
  <si>
    <t>15.4.</t>
  </si>
  <si>
    <t>15.5.</t>
  </si>
  <si>
    <t>15.6.</t>
  </si>
  <si>
    <t>15.7.</t>
  </si>
  <si>
    <t>15.8.</t>
  </si>
  <si>
    <t>15.9.</t>
  </si>
  <si>
    <t>15.10.</t>
  </si>
  <si>
    <t>16.1.</t>
  </si>
  <si>
    <t>16.2.</t>
  </si>
  <si>
    <t>16.3.</t>
  </si>
  <si>
    <t>16.4.</t>
  </si>
  <si>
    <t>16.5.</t>
  </si>
  <si>
    <t>16.6.</t>
  </si>
  <si>
    <t>16.7.</t>
  </si>
  <si>
    <t>17.1.</t>
  </si>
  <si>
    <t>17.2.</t>
  </si>
  <si>
    <t>17.3.</t>
  </si>
  <si>
    <t>17.4.</t>
  </si>
  <si>
    <t>17.5.</t>
  </si>
  <si>
    <t>18.1.</t>
  </si>
  <si>
    <t>18.2.</t>
  </si>
  <si>
    <t>18.3.</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</si>
  <si>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</si>
  <si>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</si>
  <si>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</si>
  <si>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</si>
  <si>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</si>
  <si>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</si>
  <si>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</si>
  <si>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</si>
  <si>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</si>
  <si>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</si>
  <si>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</si>
  <si>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</si>
  <si>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</si>
  <si>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</si>
  <si>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</si>
  <si>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</si>
  <si>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</si>
  <si>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</si>
  <si>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</si>
  <si>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</si>
  <si>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</si>
  <si>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</si>
  <si>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</si>
  <si>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18.27.</t>
  </si>
  <si>
    <t>18.28.</t>
  </si>
  <si>
    <t>19.1.</t>
  </si>
  <si>
    <t>19.2.</t>
  </si>
  <si>
    <t>19.3.</t>
  </si>
  <si>
    <t>19.4.</t>
  </si>
  <si>
    <t>19.5.</t>
  </si>
  <si>
    <t>19.6.</t>
  </si>
  <si>
    <t>19.7.</t>
  </si>
  <si>
    <t>19.8.</t>
  </si>
  <si>
    <t>20.1.</t>
  </si>
  <si>
    <t>20.2.</t>
  </si>
  <si>
    <t>20.3.</t>
  </si>
  <si>
    <t>20.4.</t>
  </si>
  <si>
    <t>20.5.</t>
  </si>
  <si>
    <t>20.6.</t>
  </si>
  <si>
    <t>20.7.</t>
  </si>
  <si>
    <t>21.1.</t>
  </si>
  <si>
    <t>21.2.</t>
  </si>
  <si>
    <t>21.3.</t>
  </si>
  <si>
    <t>21.4.</t>
  </si>
  <si>
    <t>21.5.</t>
  </si>
  <si>
    <t>22.1.</t>
  </si>
  <si>
    <t>22.2.</t>
  </si>
  <si>
    <t>22.3.</t>
  </si>
  <si>
    <t>22.4.</t>
  </si>
  <si>
    <t>25.1.</t>
  </si>
  <si>
    <t>25.2.</t>
  </si>
  <si>
    <t>24.5.</t>
  </si>
  <si>
    <t>25.3.</t>
  </si>
  <si>
    <t>25.4.</t>
  </si>
  <si>
    <t>25.5.</t>
  </si>
  <si>
    <t>25.6.</t>
  </si>
  <si>
    <t>25.7.</t>
  </si>
  <si>
    <t>25.8.</t>
  </si>
  <si>
    <t>25.9.</t>
  </si>
  <si>
    <t>25.10.</t>
  </si>
  <si>
    <t>25.11.</t>
  </si>
  <si>
    <t>25.12.</t>
  </si>
  <si>
    <t>25.13.</t>
  </si>
  <si>
    <t>26.5.</t>
  </si>
  <si>
    <t>26.1.</t>
  </si>
  <si>
    <t>26.2.</t>
  </si>
  <si>
    <t>26.3.</t>
  </si>
  <si>
    <t>26.4.</t>
  </si>
  <si>
    <t>26.6.</t>
  </si>
  <si>
    <t>26.7.</t>
  </si>
  <si>
    <t>26.8.</t>
  </si>
  <si>
    <t>26.9.</t>
  </si>
  <si>
    <t>26.10.</t>
  </si>
  <si>
    <t>27.1.</t>
  </si>
  <si>
    <t>27.2.</t>
  </si>
  <si>
    <t>27.3.</t>
  </si>
  <si>
    <t>27.4.</t>
  </si>
  <si>
    <t>27.5.</t>
  </si>
  <si>
    <t>27.6.</t>
  </si>
  <si>
    <t>27.7.</t>
  </si>
  <si>
    <t>27.8.</t>
  </si>
  <si>
    <t>27.9.</t>
  </si>
  <si>
    <t>27.10.</t>
  </si>
  <si>
    <t>27.11.</t>
  </si>
  <si>
    <t>27.12.</t>
  </si>
  <si>
    <t>27.13.</t>
  </si>
  <si>
    <t>27.14.</t>
  </si>
  <si>
    <t>27.15.</t>
  </si>
  <si>
    <t>27.16.</t>
  </si>
  <si>
    <t>27.17.</t>
  </si>
  <si>
    <t>27.18.</t>
  </si>
  <si>
    <t>27.19.</t>
  </si>
  <si>
    <t>28.1.</t>
  </si>
  <si>
    <t>28.2.</t>
  </si>
  <si>
    <t>28.3.</t>
  </si>
  <si>
    <t>28.4.</t>
  </si>
  <si>
    <t>28.5.</t>
  </si>
  <si>
    <t>28.6.</t>
  </si>
  <si>
    <t>28.7.</t>
  </si>
  <si>
    <t>28.8.</t>
  </si>
  <si>
    <t>28.9.</t>
  </si>
  <si>
    <t>28.10.</t>
  </si>
  <si>
    <t>28.11.</t>
  </si>
  <si>
    <t>28.12.</t>
  </si>
  <si>
    <t>28.13.</t>
  </si>
  <si>
    <t>28.14.</t>
  </si>
  <si>
    <t>29.1.</t>
  </si>
  <si>
    <t>30.1.</t>
  </si>
  <si>
    <t>30.2.</t>
  </si>
  <si>
    <t>30.3.</t>
  </si>
  <si>
    <t>30.4.</t>
  </si>
  <si>
    <t>30.5.</t>
  </si>
  <si>
    <t>31.1.</t>
  </si>
  <si>
    <t>31.2.</t>
  </si>
  <si>
    <t>31.3.</t>
  </si>
  <si>
    <t>31.4.</t>
  </si>
  <si>
    <t>31.5.</t>
  </si>
  <si>
    <t>31.6.</t>
  </si>
  <si>
    <t>31.7.</t>
  </si>
  <si>
    <t>32.1.</t>
  </si>
  <si>
    <t>32.2.</t>
  </si>
  <si>
    <t>32.3.</t>
  </si>
  <si>
    <t>Удаление опухоли с применением эндоскопической ассистенции</t>
  </si>
  <si>
    <t>Аденомы гипофиза, краниофарингиомы, злокачественные и доброкачественные новообразования шишковидной железы. Врожденные церебральные кисты</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</si>
  <si>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</si>
  <si>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С31</t>
  </si>
  <si>
    <t>ЗНО придаточных пазух носа, прорастающие в полость черепа</t>
  </si>
  <si>
    <t>Удаление опухоли с применением двух и более методов лечения (интраоперационных технологий)</t>
  </si>
  <si>
    <t>С41.0, С43,4, С44.4, С79,4, С79,5, С49,0, D16,4, D48.0</t>
  </si>
  <si>
    <t>Злокачественные (первичные и вторичные) и доброкачественные новообразования костей черепа и лицевого скелета, прорастающие в полость черепа</t>
  </si>
  <si>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</si>
  <si>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</si>
  <si>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D10.6, D21.0, D10.9</t>
  </si>
  <si>
    <t>Доброкачественные новообразования носоглотки и мягких тканей головы, лица и шеи, прорастающие в полость черепа</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</si>
  <si>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</si>
  <si>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</si>
  <si>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</si>
  <si>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t>Q28.2</t>
  </si>
  <si>
    <t>Артериовенозная мальформация головного мозга</t>
  </si>
  <si>
    <t>Удаление артериовенозных мальформаций</t>
  </si>
  <si>
    <t xml:space="preserve">I60, I61, I62 </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</si>
  <si>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</si>
  <si>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</si>
  <si>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</si>
  <si>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Внутрисосудистый тромболизис при окклюзиях церебральных артерий и синусов</t>
  </si>
  <si>
    <t>I67.6</t>
  </si>
  <si>
    <t>Тромбоз церебральных артерий и синусов</t>
  </si>
  <si>
    <t>Внутрисосудистый тромболизис церебральных артерий и синусов</t>
  </si>
  <si>
    <t>Реконструктивные вмешательства на экстракраниальных отделах церебральных артерий</t>
  </si>
  <si>
    <t xml:space="preserve">I65.0-I65.3, I65.8, I66,  I67.8, </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</si>
  <si>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</si>
  <si>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M84.8, М85.0, М85.5, Q01, Q67.2, Q67.3,  Q75.0, Q75.2, Q75.8, Q87.0, S02.1, S02.2,  S02.7-S02.9, Т90.2, T88.8</t>
  </si>
  <si>
    <t>Дефекты и деформации свода и основания черепа, орбиты врожденного и приобретенного генеза</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</si>
  <si>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t>
  </si>
  <si>
    <t>G91, G93.0,            Q03</t>
  </si>
  <si>
    <t>Врожденная или приобретенная гидроцефалия окклюзионного или сообщающегося характера.  Приобретенные церебральные кисты</t>
  </si>
  <si>
    <t>НЕОНАТОЛОГИЯ</t>
  </si>
  <si>
    <t>Р22, Р23, Р36, Р10.0, Р10.1, Р10.2, Р10.3, Р10.4, Р10.8, Р11.1, Р11.5, Р52.1, Р52.2, Р52.4, Р52.6, Р90.0, Р91.0, Р91.2, Р91.4,  Р91.5</t>
  </si>
  <si>
    <t>Внутрижелудочковое кровоизлияние. Церебральная ишемия 2-3ст. Родовая травма. Сепсис новорожденных. Врожденная пневмония. Синдром дыхательных расстройств</t>
  </si>
  <si>
    <t>Противосудорожная терапия с учетом характера электроэнцефалограммы и анализа записи видеомониторинга</t>
  </si>
  <si>
    <t>Традиционная пациент-триггерная ИВЛ с контролем дыхательного объема</t>
  </si>
  <si>
    <t>Высокочастотная осцилляторная ИВЛ</t>
  </si>
  <si>
    <t>Профилактика и лечение ДВС-синдрома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</si>
  <si>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</si>
  <si>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Эндоскопическое бужирование и баллонная дилатация при опухолевом стенозе общего жёлчного протока под эндоскопическим контролем</t>
  </si>
  <si>
    <t>Эндоскопическое стентирование жёлчных протоков при опухолевом стенозе, при стенозах анастомоза опухолевого характера под видеоэндоскопическим контролем</t>
  </si>
  <si>
    <t>Эндоскопическая Nd :YAG лазерная коагуляция опухоли общего жёлчного протока</t>
  </si>
  <si>
    <t>Эндоскопическая фотодинамическая терапия опухоли общего жёлчного протока</t>
  </si>
  <si>
    <t>Рак общего жёлчного протока в пределах слизистого слоя T1</t>
  </si>
  <si>
    <t>C23</t>
  </si>
  <si>
    <t>Локализованные и местнораспространенные формы ЗНО желчного пузыря</t>
  </si>
  <si>
    <t>Лапароскопическая холецистэктомия с резекцией IV сегмента печени</t>
  </si>
  <si>
    <t>C24</t>
  </si>
  <si>
    <t>Нерезектабельные опухоли внепеченочных желчных протоков</t>
  </si>
  <si>
    <t>Стентирование при опухолях желчных протоков</t>
  </si>
  <si>
    <t>C25</t>
  </si>
  <si>
    <t>Нерезектабельные опухоли поджелудочной железы. Рак поджелудочной железы с обтурацией Вирсунгова протока</t>
  </si>
  <si>
    <t>Стентирование при опухолях поджелудочной железы</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</si>
  <si>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</si>
  <si>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</si>
  <si>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</si>
  <si>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C34, С33</t>
  </si>
  <si>
    <t>Немелкоклеточный ранний центральный рак легкого (Tis-T1NоMо)</t>
  </si>
  <si>
    <t>Эндоскопическая аргоноплазменная коагуляция опухоли бронхов.</t>
  </si>
  <si>
    <t>Эндоскопическая лазерная деструкция злокачественных опухолей бронхов.</t>
  </si>
  <si>
    <t>Эндопротезирование бронхов.</t>
  </si>
  <si>
    <t>Эндоскопическая лазерная реканализация и устранение дыхательной недостаточности при стенозирующей опухоли бронхов.</t>
  </si>
  <si>
    <t>C34, C33</t>
  </si>
  <si>
    <t>Ранний рак трахеи</t>
  </si>
  <si>
    <t>Эндоскопическая лазерная деструкция опухоли трахеи.</t>
  </si>
  <si>
    <t>Эндоскопическая аргоноплазменная коагуляция опухоли трахеи.</t>
  </si>
  <si>
    <t>Стенозирующий рак трахеи. Стенозирующий центральный рак легкого (T3-4NxMx)</t>
  </si>
  <si>
    <t>Эндопротезирование трахеи.</t>
  </si>
  <si>
    <t>Эндоскопическая лазерная реканализация и устранение дыхательной недостаточности  при стенозирующей опухоли трахеи</t>
  </si>
  <si>
    <t>Эндоскопическое стентирование трахеи «Т-образной трубкой»</t>
  </si>
  <si>
    <t>Ранние формы злокачественных опухолей легкого (I-II стадия)</t>
  </si>
  <si>
    <t>Видеоассистированная лобэктомия, билобэктомия</t>
  </si>
  <si>
    <t>ЗНО легкого (периферический рак)</t>
  </si>
  <si>
    <t>C37, C38.3, C38.2, C38.1</t>
  </si>
  <si>
    <t>Опухоль вилочковой железы (I-II стадия). Опухоль переднего, заднего средостения (начальные формы). Метастатическое поражение средостения</t>
  </si>
  <si>
    <t>Видеоассистированное удаление опухоли средостения</t>
  </si>
  <si>
    <t>C49.3</t>
  </si>
  <si>
    <t>Опухоли мягких тканей грудной стенки</t>
  </si>
  <si>
    <t>Селективная/суперселективная эмболизация/химиоэмболизация опухолевых сосудов при местно распространенных формах первичных и рецидивных неорганных опухолей забрюшинного пространства</t>
  </si>
  <si>
    <t>C50.2, C50.9, C50.3</t>
  </si>
  <si>
    <t>Видеоассистированная парастернальная лимфаденэктомия</t>
  </si>
  <si>
    <t>C53</t>
  </si>
  <si>
    <t>Экстирпация матки с придатками видеоэндоскопическая</t>
  </si>
  <si>
    <t>Экстирпация матки без придатков видеоэндоскопическая</t>
  </si>
  <si>
    <t>Реконструктивно-пластические операции на костях таза, верхних  и нижних конечностей с использованием  погружных или наружных фиксирующих устройств, синтетических и биологических остеозамещающих материалов, компьютерной навигации</t>
  </si>
  <si>
    <t>S70.7,  S70.9,  S71,  S72, S77,  S79, S42, S43, S47,  S49, S50,  М99.9,  M21.6,  M95.1,  М1.8,  M21.9,   Q66, Q78, M86, G11.4, G12.1, G80.9, G80.1, G80.2</t>
  </si>
  <si>
    <t>М25.3, М91, М95.8, Q65.0, Q65.1, Q65.3, Q65.4,  Q65.8 М16.2, М16.3, М92</t>
  </si>
  <si>
    <t>Дисплазии, аномалии  развития, последствия травм крупных суставов</t>
  </si>
  <si>
    <t>М24.6</t>
  </si>
  <si>
    <t>Анкилоз крупного сустава в порочном положении</t>
  </si>
  <si>
    <t>ТРАВМАТОЛОГИЯ И ОРТОПЕДИЯ/1</t>
  </si>
  <si>
    <t>Эндопротезирование суставов конечностей</t>
  </si>
  <si>
    <t>S72.1, М84.1</t>
  </si>
  <si>
    <t>Неправильно сросшиеся внутри- и околосуставные переломы и ложные суставы</t>
  </si>
  <si>
    <t>M16.1</t>
  </si>
  <si>
    <t>Идиопатический деформирующий одно- или двухсторонний коксартроз без существенной разницы в длине конечностей (до 2 см)</t>
  </si>
  <si>
    <t>ТРАВМАТОЛОГИЯ И ОРТОПЕДИЯ/2</t>
  </si>
  <si>
    <t>М40, М41, Q67, Q76, Q77.4, Q85, Q87</t>
  </si>
  <si>
    <t>УРОЛОГИЯ</t>
  </si>
  <si>
    <t>Реконструктвно-пластические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</si>
  <si>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N13.0, N13.1, N13.2, N35, N33, Q54, Q64.0, Q64.1, Q62.1, Q62.2, Q62.3, Q62.7, C67, N82.1, N82.8, N82.0, N32.2</t>
  </si>
  <si>
    <t xml:space="preserve">Уретропластика  кожным лоскутом </t>
  </si>
  <si>
    <t>Оперативные вмешательства на органах мочеполовой системы с использованием лапароскопической техники</t>
  </si>
  <si>
    <t>Опухоль предстательной железы. Опухоль почки. Опухоль мочевого пузыря. Опухоль почечной лоханки. Донор почки.  Прогрессивно растущая киста почки. Стриктура мочеточника</t>
  </si>
  <si>
    <t>Лапаро- и экстраперитонеоскопическая простатэктомия</t>
  </si>
  <si>
    <t>Лапаро- и экстраперитонеоскопическая цистэктомия</t>
  </si>
  <si>
    <t>Лапаро- и ретроперитонеоскопическая тазовая лимфаденэктомия</t>
  </si>
  <si>
    <t>Лапаро- и ретроперитонеоскопическая нефрэктомия, забор донорской почки</t>
  </si>
  <si>
    <t xml:space="preserve">Лапаро- и ретроперитонеоскопическая иссечение кисты почки </t>
  </si>
  <si>
    <t>Гемодиализ</t>
  </si>
  <si>
    <t>Перитонеальный диализ</t>
  </si>
  <si>
    <t xml:space="preserve">Перечень видов высокотехнологичной медицинской помощи, финансовое обеспечение которых осуществляется в рамках территориальной программы обязательного медицинского страхования </t>
  </si>
  <si>
    <t>Приобретенные и врожденные костно-мышечные деформации</t>
  </si>
  <si>
    <t>Переломы бедренной кости и костей таза</t>
  </si>
  <si>
    <t>Переломы, вывихи, растяжения области грудной клетки, верхней конечности и стопы</t>
  </si>
  <si>
    <t>Переломы, вывихи, растяжения области колена и голени</t>
  </si>
  <si>
    <t>Множественные переломы, травматические ампутации, размозжения и последствия травм</t>
  </si>
  <si>
    <t>Тяжелая множественная и сочетанная травма (политравма)</t>
  </si>
  <si>
    <t>Удаление рецидивных опухолей малого таза</t>
  </si>
  <si>
    <t>Ампутация полового члена, двухсторонняя подвздошно-пахово-бедренная лимфаденэктомия</t>
  </si>
  <si>
    <t>С61</t>
  </si>
  <si>
    <t>Локализованный рак предстательной железы I-II ст., Tl-2cN0M0</t>
  </si>
  <si>
    <t>Криодеструкция опухоли предстательной железы</t>
  </si>
  <si>
    <t>Забрюшинная лимфаденэктомия</t>
  </si>
  <si>
    <t>Нефрэктомия с тромбэктомией</t>
  </si>
  <si>
    <t>Цистпростатвезикулэктомия с расширенной лимфаденэктомией</t>
  </si>
  <si>
    <t>Трансуретральная резекция мочевого пузыря с интраоперационной ФДТ, гипертермией или низкоинтенсивным лазерным излучением</t>
  </si>
  <si>
    <t>С 74</t>
  </si>
  <si>
    <t>Удаление рецидивной опухоли надпочечника с расширенной лимфаденэктомией</t>
  </si>
  <si>
    <t>Расширенная адреналэктомия или адреналэктомия с резекцией соседних органов</t>
  </si>
  <si>
    <t>С78</t>
  </si>
  <si>
    <t>Анатомические (лобэктомия, сегментэктомия) и атипичные резекции легкого при множественных, рецидивирующих, двусторонних метастазах в легкие</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</si>
  <si>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</si>
  <si>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</si>
  <si>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С38, С39</t>
  </si>
  <si>
    <t>Местно 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</si>
  <si>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</si>
  <si>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С50</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</si>
  <si>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</si>
  <si>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</si>
  <si>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Дистанционная, внутритканевая, внутриполостная, стереотаксическая, радионуклидная лучевая терапия, высокоинтенсивная фокусированная УЗ терапия при злокачественных новообразованиях, в том числе у детей</t>
  </si>
  <si>
    <t>С25</t>
  </si>
  <si>
    <t>С40,С41</t>
  </si>
  <si>
    <t>Метастатическое поражение костей</t>
  </si>
  <si>
    <t>С48,С49</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</si>
  <si>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</si>
  <si>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ОТОРИНОЛАРИНГОЛОГИЯ</t>
  </si>
  <si>
    <t>Реконструктивные операции на звукопроводящем аппарате среднего уха</t>
  </si>
  <si>
    <t>H66.1, H66.2, Q16, H80.0, H80.1, H80.9 H74.1, H74.2, H74.3, H90</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</si>
  <si>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</si>
  <si>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</si>
  <si>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H74.1, H74.2, H74.3, H90</t>
  </si>
  <si>
    <t xml:space="preserve">Адгезивная болезнь среднего уха. Разрыв и дислокация слуховых косточек. </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</si>
  <si>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</si>
  <si>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</si>
  <si>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</si>
  <si>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Хирургическое лечение болезни Меньера и других нарушений вестибулярной функции</t>
  </si>
  <si>
    <t>Болезнь Меньера. Доброкачественное пароксизмальное головокружение. Вестибулярный нейронит. Фистула лабиринта</t>
  </si>
  <si>
    <t>Селективная нейротомия</t>
  </si>
  <si>
    <t>Деструктивные микрохирургические вмешательства на структурах внутреннего уха с применением лучевой техники</t>
  </si>
  <si>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</si>
  <si>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</si>
  <si>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J32.3</t>
  </si>
  <si>
    <t>Доброкачественное новообразование полости носа и придаточных пазух носа, пазух клиновидной кости.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</si>
  <si>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</si>
  <si>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Реконструктивно-пластическое восстановление функции гортани и трахеи</t>
  </si>
  <si>
    <t>J38.6, D14.1, D14.2, J38.0, J38.3, R49.0, R49.1</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</si>
  <si>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</si>
  <si>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Прочее</t>
  </si>
  <si>
    <t>Факторы, влияющие на состояние здоровья населения и обращения в учреждения здравоохранения</t>
  </si>
  <si>
    <t>Госпитализация в диагностических целях с постановкой/подтверждением диагноза злокачественного образования</t>
  </si>
  <si>
    <t>19.</t>
  </si>
  <si>
    <t>Челюстно-лицевая хирургия</t>
  </si>
  <si>
    <t>19.1</t>
  </si>
  <si>
    <t>Болезни полости рта, слюнных желез и челюстей, врожденные аномалии лица и шеи</t>
  </si>
  <si>
    <t>20.</t>
  </si>
  <si>
    <t>Неонатология</t>
  </si>
  <si>
    <t>20.1</t>
  </si>
  <si>
    <t>Малая масса тела при рождении, недоношенность</t>
  </si>
  <si>
    <t>20.2</t>
  </si>
  <si>
    <t>Крайне малая масса тела при рождении, крайняя незрелость</t>
  </si>
  <si>
    <t>20.3</t>
  </si>
  <si>
    <t>Лечение новорождённых с тяжёлой патологией с применением аппаратных методов поддержки и замещения витальных функций</t>
  </si>
  <si>
    <t>20.4</t>
  </si>
  <si>
    <t>Геморрагические и гемолитические нарушения у новорожденных</t>
  </si>
  <si>
    <t>20.5</t>
  </si>
  <si>
    <t>21.</t>
  </si>
  <si>
    <t>Онкология</t>
  </si>
  <si>
    <t>21.1</t>
  </si>
  <si>
    <t>21.2</t>
  </si>
  <si>
    <t>21.3</t>
  </si>
  <si>
    <t>21.4</t>
  </si>
  <si>
    <t>21.5</t>
  </si>
  <si>
    <t>21.6</t>
  </si>
  <si>
    <t>21.7</t>
  </si>
  <si>
    <t>23.</t>
  </si>
  <si>
    <t>23.1</t>
  </si>
  <si>
    <t>Флебит и тромбофлебит, варикозное расширение вен нижних конечностей</t>
  </si>
  <si>
    <t>23.2</t>
  </si>
  <si>
    <t>Другие болезни, врожденные аномалии вен</t>
  </si>
  <si>
    <t>23.3</t>
  </si>
  <si>
    <t>Болезни артерий, артериол и капилляров</t>
  </si>
  <si>
    <t>23.4</t>
  </si>
  <si>
    <t>23.5</t>
  </si>
  <si>
    <t>23.6</t>
  </si>
  <si>
    <t>23.7</t>
  </si>
  <si>
    <t>23.8</t>
  </si>
  <si>
    <t>23.9</t>
  </si>
  <si>
    <t>23.10</t>
  </si>
  <si>
    <t>23.11</t>
  </si>
  <si>
    <t>24.</t>
  </si>
  <si>
    <t>Инфекционные болезни</t>
  </si>
  <si>
    <t>24.1</t>
  </si>
  <si>
    <t>24.2</t>
  </si>
  <si>
    <t>24.3</t>
  </si>
  <si>
    <t>24.4</t>
  </si>
  <si>
    <t>Респираторные инфекции верхних дыхательный путей</t>
  </si>
  <si>
    <t>25.</t>
  </si>
  <si>
    <t>26.</t>
  </si>
  <si>
    <t>Колопроктология (проктологические)</t>
  </si>
  <si>
    <t>в том числе: по возрастным категориям:</t>
  </si>
  <si>
    <t>от 75 и старше</t>
  </si>
  <si>
    <t>Проверка</t>
  </si>
  <si>
    <t>ВСЕГО</t>
  </si>
  <si>
    <t>х</t>
  </si>
  <si>
    <t>проверка</t>
  </si>
  <si>
    <t>D11.0</t>
  </si>
  <si>
    <t xml:space="preserve">Доброкачественное новообразование околоушной слюнной железы </t>
  </si>
  <si>
    <t>Удаление новообразования</t>
  </si>
  <si>
    <t>D11.9</t>
  </si>
  <si>
    <t xml:space="preserve">Новообразование околоушной слюнной железы с распространением в прилегающие области </t>
  </si>
  <si>
    <t>ЭНДОКРИНОЛОГИЯ</t>
  </si>
  <si>
    <t>Терапевтическое лечение сахарного диабета,включаязаместительную инсулиновую терапию системами постоянной подкожной инфузии</t>
  </si>
  <si>
    <t>Сахарный диабет 1 и 2 типа с поражением почек и множественными осложнениями</t>
  </si>
  <si>
    <t>патология гемостаза, резистентная к стандартной терапии, и/или с течением,  осложненным осложненным тромбозами или тромбоэмболиями, анемическим, тромбоцитопеническим синдромом</t>
  </si>
  <si>
    <t>Комплексная иммуносуппрессивная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</si>
  <si>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 xml:space="preserve"> патология гемостаза, в том числе с катастрофическим антифосфолипидным синдромом, резистентным к стандартной терапии и/или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</si>
  <si>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</si>
  <si>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t xml:space="preserve"> 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</si>
  <si>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</si>
  <si>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t xml:space="preserve"> 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</si>
  <si>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</si>
  <si>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r>
      <t xml:space="preserve"> агранулоцитоз, с показателями нейтрофильных лейкоцитов крови – 0,5х10 </t>
    </r>
    <r>
      <rPr>
        <sz val="8"/>
        <rFont val="Arial"/>
        <family val="2"/>
      </rPr>
      <t>9</t>
    </r>
    <r>
      <rPr>
        <sz val="10"/>
        <rFont val="Times New Roman"/>
        <family val="1"/>
      </rPr>
      <t>/л и ниже</t>
    </r>
  </si>
  <si>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</si>
  <si>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</si>
  <si>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 xml:space="preserve"> прогрессирующее течение острых печеночных порфирий, осложненным развитием бульбарного синдрома, апноэ, нарушениями функций тазовых органов, торпидным к стандартной терапии, с тяжелой фотосенсибилизацией и обширными поражениями кожных покровов, с явлениями системного гемохроматоза/гемосидероза тканей - эритропоэтической порфирией, поздней кожной порфирией</t>
  </si>
  <si>
    <t>Комплексная консервативная терапия, включая:эфферентные и афференные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порфирий с целью предотвращения развития кризового течения, хелаторная терапия.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</si>
  <si>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А</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</si>
  <si>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А</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</si>
  <si>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</si>
  <si>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 xml:space="preserve">Удаление опухоли с применением двух и более методов лечения (интраоперационных технологий) </t>
  </si>
  <si>
    <t>C71.5, C79.3, D33.0, D43.0</t>
  </si>
  <si>
    <t>С71.6, C71.7,C79.3, D33.1, D18.0, D43.1</t>
  </si>
  <si>
    <t>С71.6,C79.3,D33.1,D18.0,               D43.1</t>
  </si>
  <si>
    <t xml:space="preserve">D18.0,Q28.3 </t>
  </si>
  <si>
    <t>C70.0, C79.3, D32.0, D43.1,Q85</t>
  </si>
  <si>
    <t>Удаление опухоли с применением интраоперационного ультразвукового сканирования сканирования</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</si>
  <si>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</si>
  <si>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С72.2, D33.3, Q85</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</si>
  <si>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I-II типов).             Туберозный склероз. Гамартоз</t>
  </si>
  <si>
    <t>C75.3,   D35.2-D35.4,  D44.5,  Q04.6</t>
  </si>
  <si>
    <t>D76.0, D76.3, М85.4, M85.5</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</si>
  <si>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</si>
  <si>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C41.2, C41.4, C70.1, C72.0, C72.1, С72.8, C79.4, C79.5, C90.0, C90.2, D48.0, D16.6, D16.8, D18.0, D32.1, D33.4, D33.7, D36.1, D43.4, Q06.8, M85.5</t>
  </si>
  <si>
    <t>Окклюзии, стенозы, эмболии, тромбозы, гемодинамически значимые патологические извитости экстракраниальных отделов церебральных артерий</t>
  </si>
  <si>
    <t>Микрохирургическая реконструкция при врожденных и приобретенных дефектах и деформациях свода, лицевого скелета и основания черепа с одномоментным применением ауто- и/или аллотрансплантатов</t>
  </si>
  <si>
    <t>Ликворошунтирующие операции, в том числе с индивидуальным подбором ликворошунтирующих систем</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</si>
  <si>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</si>
  <si>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МРТ), иммунологических и молекулярно-генетических исследований</t>
  </si>
  <si>
    <t>Выхаживание новорожденных массой тела до 1500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</si>
  <si>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Р05.0,Р05.1,Р07</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</si>
  <si>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</si>
  <si>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(МРТ), иммунологических и молекулярно-генетических исследований</t>
  </si>
  <si>
    <t>Терапия открытого артериального протока ингибиторами циклооксигеназы под контролем динамической допплерометрической оценки центрального и регионального кровотока</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</si>
  <si>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</si>
  <si>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 xml:space="preserve">С00, С01, С02, С04-06, C09.0, C09.1, C09.8, C09.9, C10.0, C10.1, C10.2, C10.3, C10.4, C11.0, C11.1, C11.2, C11.3, C11.8, C11.9, C12, C13.0, C13.1, C13.2, C13.8, C13.9, C14.0, C14.1, C14.2, C15.0, C30.0, C31.0, C31.1, C31.2, C31.3, C31.8, C31.9, C32, С32, С43, С44, С69, С73, C15, С16, С17, С18, С19, С20, С21   </t>
  </si>
  <si>
    <t>Злокачественные новообразования головы и шеи I – III ст.</t>
  </si>
  <si>
    <t>Эндоларингеальная резекция видеоэндоскопическая с радиочастотной термоабляцией</t>
  </si>
  <si>
    <t>Эндоларингеальная резекция видеоэндоскопическая с фотодинимической терапией</t>
  </si>
  <si>
    <t>Радиочастотная абляция, криодеструкция, лазерная абляция, фотодинамическая терапия опухолей головы и шеи под ультразвуковой навигацией и/или под контролем компьютерной томографии</t>
  </si>
  <si>
    <t>злокачественные новообразования полости носа, глотки, гортани у функционально неоперабельных больных</t>
  </si>
  <si>
    <t>Эндоскопическая фотодинамическая терапия опухоли</t>
  </si>
  <si>
    <t xml:space="preserve">поднаркозная эндоскопическая фотодинамическая терапия опухоли </t>
  </si>
  <si>
    <t>Эндоскопическая ультразвуковая деструкция злокачественных опухолей</t>
  </si>
  <si>
    <t>Эндоскопическая комбинированная операция: электрорезекция, аргоно-плазменная коагуляция и  фотодинамическая терапия опухоли</t>
  </si>
  <si>
    <t>C15,C16, C17,C18,С19, С20, С21</t>
  </si>
  <si>
    <t>Эндоскопическая фотодинамическая терапия опухолей</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</si>
  <si>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</si>
  <si>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Лапароскопическая радиочастотная термоаблация при злокачественных новообразованиях печени</t>
  </si>
  <si>
    <t>Чрезкожная радиочастотная термоаблация опухолей печени под ультразвуковой навигацией и/или под контролем компьютерной навигации</t>
  </si>
  <si>
    <t>Нерезектабельные злокачественные новообразования печени и внутрипеченочных желчных протоков</t>
  </si>
  <si>
    <t>Внутрипротоковая фотодинамическая терапия под рентгеноскопическим контролем</t>
  </si>
  <si>
    <t>Внутрипротоковая  фотодинамическая терапия под рентгеноскопическим контролем</t>
  </si>
  <si>
    <t>Эндоскопическая фотодинамическая терапия опухоли Вирсунгова протока</t>
  </si>
  <si>
    <t>Радиочастотная абляция опухолей поджелудочной железы видеоэндоскопическая</t>
  </si>
  <si>
    <t>Поднаркозная эндоскопическая фотодинамическая терапия опухоли бронхов.</t>
  </si>
  <si>
    <t>Эндоскопическая фотодинамическая терапия опухоли трахеи.</t>
  </si>
  <si>
    <t>Поднаркозная эндоскопическая фотодинамическая терапия  опухоли трахеи</t>
  </si>
  <si>
    <t xml:space="preserve"> радиочастотная аблация опухоли лёгкого под ультразвуковой навигацией и/или под контролем компьютерной навигации</t>
  </si>
  <si>
    <t xml:space="preserve"> радиочастотная термоаблация опухоли  под ультразвуковой навигацией и/или под контролем компьютерной навигации</t>
  </si>
  <si>
    <t>радиочастотная аблация  опухоли мягких тканей грудной стенки под ультразвуковой навигацией и/или  под контролем компьютерной томографии</t>
  </si>
  <si>
    <t>злокачественные новобразования молочной железы IIa, IIb, IIIa стадий</t>
  </si>
  <si>
    <t>злокачественные новообразования шейки матки I-III ст. Местно распространенные формы рака шейки матки, осложненные кровотечением</t>
  </si>
  <si>
    <t>Вирусассоциированные злокачественные новообразования шейки матки in situ</t>
  </si>
  <si>
    <t>Многокурсовая фотодинамическая терапия шейки матки</t>
  </si>
  <si>
    <t>злокачественные новообразования эндометрия in situ – III ст.</t>
  </si>
  <si>
    <t>Гистерорезектоскопия с фотодинамической терапией и аблацией эндометрия</t>
  </si>
  <si>
    <t>злокачественные новообразования яичников I стадии</t>
  </si>
  <si>
    <t>Многокурсовая фотодинамическая терапия, пролонгированная фотодинамическая терапия, в том числе в сочетании гипертермией</t>
  </si>
  <si>
    <t>Интерстициальная фотодинамическая терапия опухоли предстательной железы под ультразвуковой навигацией и/или  под контролем компьютерной томографии</t>
  </si>
  <si>
    <t>радиочастотная аблация опухоли предстательной железы под ультразвуковой навигацией и/или  под контролем компьютерной томографии</t>
  </si>
  <si>
    <t>злокачественные новообразования яичка (TxN1-2MoS1-3)</t>
  </si>
  <si>
    <t>злокачественные новообразования полового члена</t>
  </si>
  <si>
    <t>Многокурсовая фотодинамическая терапия, пролонгированная фотодинамическая терапия</t>
  </si>
  <si>
    <t>радиочастотная аблация опухоли почки под ультразвуковой навигацией и/или  под контролем компьютерной томографии</t>
  </si>
  <si>
    <t>Интерстициальная фотодинамическая терапия</t>
  </si>
  <si>
    <t>Внутриплевральная установка диффузоров для фотодинамической терапии под видеоэндоскопическим контролем, под ультразвуковой навигацией и/или под контролем компьютерной томографии  с дальнейшей пролонгированной внутриплевральной фотодинамической терапией</t>
  </si>
  <si>
    <t>Внутриплевральная фотодинамическая терапия</t>
  </si>
  <si>
    <t>Первичные и метастатические злокачественные новообразования кожи</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</si>
  <si>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</si>
  <si>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t>Остеопластика под ультразвуковой навигацией и/или под контролем компьютерной томографии</t>
  </si>
  <si>
    <t>Аблация радиочастотная новообразований костей под ультразвуковой навигацией и/или под контролем компьютерной томографии</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</si>
  <si>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РЧТА, ФДТ, лазерная и криодеструкция и др.) при ЗНО, в том числе у детей</t>
  </si>
  <si>
    <t>Комплексное лечение, включая молекулярно-генетическую диагностику, многокомпонентную заместительную терапию гломерулярных поражений при сахарном диабете (диабетическая нефропатия), проведение диализа</t>
  </si>
  <si>
    <t xml:space="preserve">Е10.4,  Е10.5,  Е10.7,   Е11.4,  Е11.5,  Е11.7  </t>
  </si>
  <si>
    <t>Сахарный диабет 1 и 2 типа с неврологическими нарушениями, нарушениями периферического кровообращения и множественными осложнениями. Нейропатическая форма синдрома диабетической стопы. Нейроишемическая форма синдрома диабетической стопы</t>
  </si>
  <si>
    <t>Средняя длительность  пребывания 1-го больного в стационаре
(дней)
(гр.7/гр.8)</t>
  </si>
  <si>
    <t>Число случаев госпитализации</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</si>
  <si>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</si>
  <si>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</si>
  <si>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</si>
  <si>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</si>
  <si>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 распространенные и метастатические формы первичных и рецидивных ЗНО ободочной, сигмовидной, прямой кишки и ректосигмоидного соединения II-IV ст.</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</si>
  <si>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</si>
  <si>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</si>
  <si>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</si>
  <si>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</si>
  <si>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Правосторонняя гемиколэктомия с резекцией легкого</t>
  </si>
  <si>
    <t>Левосторонняя гемиколэктомия с расширенной лимфаденэктомией</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</si>
  <si>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</si>
  <si>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</si>
  <si>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</si>
  <si>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</si>
  <si>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</si>
  <si>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С20</t>
  </si>
  <si>
    <t>Локализованные опухоли средне - и нижнеампулярного отдела прямой кишки</t>
  </si>
  <si>
    <t>Нервосберегающие внутрибрюшные резекции прямой кишки с прецизионным выделением и сохранением элементов вегетативной нервной системы таза</t>
  </si>
  <si>
    <t>С22, С23, С24</t>
  </si>
  <si>
    <t>Местно 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</si>
  <si>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</si>
  <si>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</si>
  <si>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</si>
  <si>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РЧТА</t>
  </si>
  <si>
    <t>Правосторонняя гемигепатэктомия с применением РЧТА</t>
  </si>
  <si>
    <t>Левосторонняя гемигепатэктомия с применением РЧТА</t>
  </si>
  <si>
    <t>Расширеннаяя правосторонняя гемигепатэктомия с применением РЧТА</t>
  </si>
  <si>
    <t>Расширеннаяя левосторонняя гемигепатэктомия с применением РЧТА</t>
  </si>
  <si>
    <t>Изолированная гипертермическая хемиоперфузия печени</t>
  </si>
  <si>
    <t>Медианная резекция печени с применением РЧТА</t>
  </si>
  <si>
    <t>Расширенная правосторонняя гемигепатэктомия</t>
  </si>
  <si>
    <t>Расширенная левосторонняя гемигепатэктомия</t>
  </si>
  <si>
    <t>С34</t>
  </si>
  <si>
    <t>Опухоли легкого I-III ст.</t>
  </si>
  <si>
    <t>Комбинированная лобэктомия с клиновидной, циркулярной резекцией соседних бронхов (формирование межбронхиального анастомоза)</t>
  </si>
  <si>
    <t>С37, С08.1, С38.2, С38.3, С78.1</t>
  </si>
  <si>
    <t>Опухоль вилочковой железы III ст. Опухоль переднего, заднего средостения местно распространеннные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</si>
  <si>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</si>
  <si>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С38.4, С38.8, С45, С78.2</t>
  </si>
  <si>
    <t>Опухоль плевры. Распространенное поражение плевры. Мезотелиома плевры. Метастатическое поражение плевры</t>
  </si>
  <si>
    <t>С40.0, С40.1, С40.2, С40.3, С40.8, С40.9, С41.2, С41.3, С41.4, С41.8, С41.9, С79.5, С43.5</t>
  </si>
  <si>
    <t>Удаление тела позвонка с реконструктивно-пластическим компонентом</t>
  </si>
  <si>
    <t>Резекция ребра с реконструктивно-пластическим компонентом</t>
  </si>
  <si>
    <t>Резекция ключицы с реконструктивно-пластическим компонентом</t>
  </si>
  <si>
    <t>Декомпрессивная ламинэктомия позвонков с фиксацией</t>
  </si>
  <si>
    <t>С43, С43.5, С43.6, С43.7, С43.8, С43.9, С44, С44.5, С44.6, С44.7, С44.8, С44.9</t>
  </si>
  <si>
    <t>Широкое иссечение меланомы с пластикой дефекта свободным кожно-мышечным лоскутом с использованием микрохирургической техники</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</si>
  <si>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</si>
  <si>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</si>
  <si>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</si>
  <si>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С48</t>
  </si>
  <si>
    <t>Местно 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</si>
  <si>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</si>
  <si>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Местно распространенные формы первичных и метастатических опухолей брюшной стенки</t>
  </si>
  <si>
    <t>С49.1, С49.2, С49.3, С49.5, С49.6, С47.1, С47.2, С47.3, С47.5, С43.5</t>
  </si>
  <si>
    <t>Первичные ЗНО мягких тканей туловища и конечностей, ЗНО периферической нервной системы туловища, нижних и верхних конечностей Ia-b, II a-b, III, IV а-b ст.</t>
  </si>
  <si>
    <t>Изолированная гипертермическая регионарная химиоперфузия конечностей</t>
  </si>
  <si>
    <t>С50, С50.1, С50.2, С50.3, С50.4, С50.5, С50.6, С50.8, С50.9</t>
  </si>
  <si>
    <t>Радикальная резекция молочной железы с одномоментной маммопластикой широчайшей мышцей спины, большой грудной мышцей или их комбинацией</t>
  </si>
  <si>
    <t>Отсроченная реконструкция молочной железы кожно-мышечным лоскутом (TRAM-лоскутом, торакодорзальным лоскутом), в том числе с использованием эндопротеза и микрохирургической техники</t>
  </si>
  <si>
    <t>Отсроченная реконструкция молочной железы свободным кожно-мышечным лоскутом, в том числе с применением микрохирургической техники</t>
  </si>
  <si>
    <t>Резекция молочной железы с определением «сторожевого» лимфоузла</t>
  </si>
  <si>
    <t>С53</t>
  </si>
  <si>
    <t>Расширенная экстирпация культи шейки матки</t>
  </si>
  <si>
    <t>С54</t>
  </si>
  <si>
    <t>Экстирпация матки с тазовой и парааортальной лимфаденэктомией, субтотальной резекцией большого сальника</t>
  </si>
  <si>
    <t>Экстирпация матки с придатками</t>
  </si>
  <si>
    <t>Экстирпация матки с тазовой лимфаденэктомией и интраоперационной лучевой терапией</t>
  </si>
  <si>
    <t>С56</t>
  </si>
  <si>
    <t>Циторедуктивные операции с внутрибрюшной гипертермической химиотерапией</t>
  </si>
  <si>
    <t>С53, С54, С56, С57.8</t>
  </si>
  <si>
    <t>от 5 до 17 лет 11 мес. 29 дней</t>
  </si>
  <si>
    <t>от 18 до 74 лет 11 мес. 29 дней</t>
  </si>
  <si>
    <t>Пластика гигантских булл легкого</t>
  </si>
  <si>
    <t>ТРАВМАТОЛОГИЯ И ОРТОПЕДИЯ</t>
  </si>
  <si>
    <t>B67, D16, D18,   M88</t>
  </si>
  <si>
    <t>М42, М43, М45, M46,  M48, M50, M51, M53,  M92, M93, M95, Q76.2</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</si>
  <si>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</si>
  <si>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</si>
  <si>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М00, М01, М03.0, М12.5, М17</t>
  </si>
  <si>
    <t>Выраженное нарушение функции крупного сустава конечности любой этиологии</t>
  </si>
  <si>
    <t>M24.6, Z98.1, G80.1, G80.2, M21.0, M21.2, M21.4, M21.5, M21.9, Q68.1, Q72.5, Q72.6, Q72.8, Q72.9, Q74.2, Q74.3, Q74.8, Q77.7, Q87.3, G11.4, G12.1, G80.9  M19.1, M20.1, M20.5, Q05.9, Q66.0, Q66.5, Q66.8, Q68.2</t>
  </si>
  <si>
    <t xml:space="preserve">Е83.1, Е83.2 </t>
  </si>
  <si>
    <t xml:space="preserve">D59, D56, D57.0, D58 </t>
  </si>
  <si>
    <t>D70</t>
  </si>
  <si>
    <t>D60</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</si>
  <si>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</si>
  <si>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Интенсивная терапия, включающая методы экстракорпорального воздействия на кровь у больных с порфириями</t>
  </si>
  <si>
    <t xml:space="preserve">Е80.0, Е80.1, Е80.2 </t>
  </si>
  <si>
    <t>ДЕРМАТОВЕНЕРОЛОГИЯ</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</si>
  <si>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</si>
  <si>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 xml:space="preserve">L40.0        </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</si>
  <si>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</si>
  <si>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L40.1, L40.3</t>
  </si>
  <si>
    <t>Пустулезные формы псориаза при отсутствии эффективности ранее проводимых методов системного и физиотерапевтического лечения</t>
  </si>
  <si>
    <t xml:space="preserve">Лечение с применением цитостатических и иммуносупрессивных  лекарственных препаратов, синтетических производных витамина А в сочетании с  применением плазмафереза </t>
  </si>
  <si>
    <t>L40.5</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</si>
  <si>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</si>
  <si>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L20</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</si>
  <si>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</si>
  <si>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фототерапией в сочетании с антибактериальными, иммуносупрессивными  лекарственными препаратами  и плазмаферезом</t>
  </si>
  <si>
    <t>L10.0, L10.1, L10.2, L10.4</t>
  </si>
  <si>
    <t xml:space="preserve">Истинная (акантолитическая) пузырчатка </t>
  </si>
  <si>
    <t>Лечение с применением системных глюкокортикостероидных, цитостатических, иммуносупрессивных, антибактериальных лекарственных препаратов</t>
  </si>
  <si>
    <t>L94.0</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</si>
  <si>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</si>
  <si>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</si>
  <si>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Лечение тяжелых, резистентных форм псориаза, включая псориатический артрит, с применением генно-инженерных биологических лекарственных препаратов</t>
  </si>
  <si>
    <t>L40.0</t>
  </si>
  <si>
    <t>Тяжелые распространенные формы псориаза, резистентные к другим видам системной терапии</t>
  </si>
  <si>
    <t>Лечение с применением генно-инженерных биологических лекарственных препаратов в сочетании с иммуносупрессивными лекарственными препаратами</t>
  </si>
  <si>
    <t>Тяжелые распространенные формы псориаза артропатического, резистентные к другим видам системной терапии</t>
  </si>
  <si>
    <t>Лечение с применением генно-инженерных биологических лекарственных препаратов</t>
  </si>
  <si>
    <t>НЕЙРОХИРУГИЯ</t>
  </si>
  <si>
    <t>C71.0,  C71.1, C71.2, C71.3,  C71.4,  C79.3, D33.0,  D43.0</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</si>
  <si>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</si>
  <si>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интраоперационного УЗ сканирования</t>
  </si>
  <si>
    <t>Внутримозговые злокачественные (первичные и вторичные) и доброкачественные новообразования боковых и III желудочков мозга</t>
  </si>
  <si>
    <t>Внутримозговые злокачественные (первичные и вторичные) и доброкачественные новообразования мозжечка, IV желудочка, стволовой и парастволовой локализации</t>
  </si>
  <si>
    <t>Удаление опухоли с применением интраоперационной навигации</t>
  </si>
  <si>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</si>
  <si>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</si>
  <si>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</si>
  <si>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</si>
  <si>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</si>
  <si>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</si>
  <si>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</si>
  <si>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Удаление новообразования или рубца гортани и трахеи с использованием микрохирургической и лучевой техники</t>
  </si>
  <si>
    <t>Эндоларингеальные реконструктивно-пластические вмешательства на голосовых складках с использованием имплантов и аллогеных материалов с применением микрохирургической техники</t>
  </si>
  <si>
    <t>J38.3, R49.0, R49.1</t>
  </si>
  <si>
    <t>Ларинготрахеопластика при доброкачественных новообразованиях гортани, параличе голосовых складок и гортани, стенозе гортани</t>
  </si>
  <si>
    <t>Гастроэнтерология</t>
  </si>
  <si>
    <t>Язва желудка и двенадцатиперстной кишки</t>
  </si>
  <si>
    <t>Болезни пищевода, гастрит, дуоденит, другие болезни желудка и двенадцатиперстной кишки</t>
  </si>
  <si>
    <t>Неинфекционной энтерит и колит</t>
  </si>
  <si>
    <t xml:space="preserve"> Новообразования доброкачественные,  insitu, неопределенного и неуточненного характера органов пищеварения</t>
  </si>
  <si>
    <t>Другие болезни органов пищеварения</t>
  </si>
  <si>
    <t>Гематология</t>
  </si>
  <si>
    <t>Нарушения свертываемости крови</t>
  </si>
  <si>
    <t>Другие болезни крови и кроветворных органов и отдельные нарушения с вовлечением иммунного механизма</t>
  </si>
  <si>
    <t>16.</t>
  </si>
  <si>
    <t>Дерматология</t>
  </si>
  <si>
    <t>"Большие"болезни кожи</t>
  </si>
  <si>
    <t>Инфекция кожи и подкожной клетчатки</t>
  </si>
  <si>
    <t>"Малые" болезни кожи</t>
  </si>
  <si>
    <t>17.</t>
  </si>
  <si>
    <t>Эндокринология</t>
  </si>
  <si>
    <t>Сахарный диабет, дети</t>
  </si>
  <si>
    <t xml:space="preserve"> Новообразования эндокринных желез доброкачественные,  insitu, неопределенного и неизвестного характера</t>
  </si>
  <si>
    <t>Расстройства питания</t>
  </si>
  <si>
    <t>от 0 до до 11 мес.29 дней</t>
  </si>
  <si>
    <t xml:space="preserve"> от 1 года до 4 лет 11 мес. 29 дней</t>
  </si>
  <si>
    <t>Перечень клинико-статистических групп по стационарной помощи</t>
  </si>
  <si>
    <t>Акушерское дело</t>
  </si>
  <si>
    <t>Операции на женских половых органах, (уровень 1)</t>
  </si>
  <si>
    <t>Операции на женских половых органахи, (уровень 2)</t>
  </si>
  <si>
    <t>Операции на женских половых органах, (уровень 3)</t>
  </si>
  <si>
    <t>Операции на женских половых органах, (уровень  4)</t>
  </si>
  <si>
    <t>Послеродовый сепсис</t>
  </si>
  <si>
    <t>Аллергология и иммунология</t>
  </si>
  <si>
    <t>Нарушения с вовлечением иммунного механизма</t>
  </si>
  <si>
    <t>Ангионевротический отёк, анафилактический шок</t>
  </si>
  <si>
    <t>Болезни печени, уровень 1</t>
  </si>
  <si>
    <t>Болезни печени, уровень 2</t>
  </si>
  <si>
    <t>Болезни поджелудочной железы</t>
  </si>
  <si>
    <t>Анемиии, уровень 1</t>
  </si>
  <si>
    <t>Анемиии, уровень 2</t>
  </si>
  <si>
    <t>Анемиии, уровень 3</t>
  </si>
  <si>
    <t>Детская кардиология</t>
  </si>
  <si>
    <t>Врождённые аномалии сердечно-сосудистой системы, дети</t>
  </si>
  <si>
    <t>Детская онкология</t>
  </si>
  <si>
    <t>Химиотерапия при остром лейкозе, дети</t>
  </si>
  <si>
    <t>Химиотерапия при других ЗНО лимфоидной и кроветворной тканей, дети</t>
  </si>
  <si>
    <t>Детская урология</t>
  </si>
  <si>
    <t>Операции на мужских половых органах, дети (уровень  1)</t>
  </si>
  <si>
    <t>Операции на мужских половых органах, дети (уровень2)</t>
  </si>
  <si>
    <t>Операции на мужских половых органах, дети (уровень 3)</t>
  </si>
  <si>
    <t>Операции на почке и мочевыделительной системе, дети (уровень  1)</t>
  </si>
  <si>
    <t>Операции на почке и мочевыделительной системе, дети (уровень  2)</t>
  </si>
  <si>
    <t>Операции на почке и мочевыделительной системе, дети (уровень 3)</t>
  </si>
  <si>
    <t>Операции на почке и мочевыделительной системе, дети (уровень 4)</t>
  </si>
  <si>
    <t xml:space="preserve"> Детская хирургия </t>
  </si>
  <si>
    <t>Детская хирургия в период новорожденности</t>
  </si>
  <si>
    <t>Аппендэктомия, дети</t>
  </si>
  <si>
    <t>Операции по поводу грыж, дети (уровень  1)</t>
  </si>
  <si>
    <t>Операции по поводу грыж, дети (уровень 2)</t>
  </si>
  <si>
    <t>Детская эндокринология</t>
  </si>
  <si>
    <t>Другие болезни эндокринной системы, дети</t>
  </si>
  <si>
    <t>Кишечные инфекции, взрослые</t>
  </si>
  <si>
    <t>Кишечные инфекции, дети</t>
  </si>
  <si>
    <t>Вирусный гепатит острый</t>
  </si>
  <si>
    <t>Вирусный гепатит хронический</t>
  </si>
  <si>
    <t>Сепсис, взрослые</t>
  </si>
  <si>
    <t>Сепсис, дети</t>
  </si>
  <si>
    <t xml:space="preserve">Другие инфекционные и паразитарные болезни, взрослые </t>
  </si>
  <si>
    <t xml:space="preserve">Другие инфекционные и паразитарные болезни, дети </t>
  </si>
  <si>
    <t>Стенокардия (кроме нестабильной), хроническая ишемическая болезнь сердца, проводилась коронарография</t>
  </si>
  <si>
    <t>Нестабильная стенокардия, инфаркт миокарда, лёгочная эмболия, лечение без тромболитической терапии</t>
  </si>
  <si>
    <t>Нестабильная стенокардия, инфаркт миокарда, лёгочная эмболия, лечение с тромболитической терапии</t>
  </si>
  <si>
    <t>Эндокардит, миокардит</t>
  </si>
  <si>
    <t>Операции на кишечнике и анальной области  (уровень 1)</t>
  </si>
  <si>
    <t>Операции на кишечнике и анальной области  (уровень 2)</t>
  </si>
  <si>
    <t>Операции на кишечнике и анальной области  (уровень 3)</t>
  </si>
  <si>
    <t>Воспалительные заболевания ЦНС, взрослые</t>
  </si>
  <si>
    <t>Воспалительные заболевания ЦНС, дети</t>
  </si>
  <si>
    <t>Рассеянный склероз</t>
  </si>
  <si>
    <t>Транзиторные ишемические приступы, сосудистые мозговые синдромы</t>
  </si>
  <si>
    <t>Кровоизлияние в мозг</t>
  </si>
  <si>
    <t>Инфаркт мозга, лечение с тромболитической терапией</t>
  </si>
  <si>
    <t>Инфаркт мозга, лечение без тромболитической терапией</t>
  </si>
  <si>
    <t>Операции на центральной нервной системе и головном мозге  (уровень 1)</t>
  </si>
  <si>
    <t>Операции на центральной нервной системе и головном мозге  (уровень  2)</t>
  </si>
  <si>
    <t>Операции на периферической нервной системе (уровень  1 )</t>
  </si>
  <si>
    <t>Операции на периферической нервной системе (уровень  2)</t>
  </si>
  <si>
    <t>Операции на периферической нервной системе (уровень  3)</t>
  </si>
  <si>
    <t>Другие нарушения, возникшие в перинатальном периоде (уровень 1)</t>
  </si>
  <si>
    <t>Другие нарушения, возникшие в перинатальном периоде (уровень 2)</t>
  </si>
  <si>
    <t>Другие нарушения, возникшие в перинатальном периоде (уровень 3)</t>
  </si>
  <si>
    <t>Почечная недостаточность, без диализа</t>
  </si>
  <si>
    <t>Почечная недостаточность, диализ</t>
  </si>
  <si>
    <t>Операции на женских половых органах, при злокачественных новообразованиях  (уровень1)</t>
  </si>
  <si>
    <t>Операции на женских половых органах,  при злокачественных новообразованиях     (уровень 2)</t>
  </si>
  <si>
    <t>Операции на кишечнике и анальной области при злокачественных новообразованиях   (уровень  1)</t>
  </si>
  <si>
    <t>Операции на кишечнике и анальной области при злокачественных новообразованиях   (уровень 2)</t>
  </si>
  <si>
    <t>Операции на кишечнике и анальной области при злокачественных новообразованиях   (уровень  3)</t>
  </si>
  <si>
    <t>Химиотерапия при остром лейкозе взрослые</t>
  </si>
  <si>
    <t>Химиотерапия при других ЗНО лимфоидной и кроветворной тканей взрослые</t>
  </si>
  <si>
    <t>Химиотерапия при ЗНО других локализаций (кроме ЗНО лимфоидной и кроветворной тканей) (уровень 1)</t>
  </si>
  <si>
    <t>Химиотерапия при ЗНО других локализаций (кроме ЗНО лимфоидной и кроветворной тканей) (уровень 2)</t>
  </si>
  <si>
    <t>Лучевая терапия (уровень 1)</t>
  </si>
  <si>
    <t>Лучевая терапия (уровень  2)</t>
  </si>
  <si>
    <t>Лучевая терапия (уровень 3)</t>
  </si>
  <si>
    <t>Операции при ЗНО почки и мочевыделительной системе (уровень 1)</t>
  </si>
  <si>
    <t>Операции при ЗНО почки и мочевыделительной системе (уровень 2)</t>
  </si>
  <si>
    <t xml:space="preserve">Операции при ЗНО кожи  (уровень  1) </t>
  </si>
  <si>
    <t xml:space="preserve">Операции при ЗНО кожи  (уровень  2) </t>
  </si>
  <si>
    <t>Тереоидэктомия при ЗНО щитовидной железы</t>
  </si>
  <si>
    <t>Мастэктомия</t>
  </si>
  <si>
    <t>Другие операции при ЗНО молочной железы (кроме мастэктомии)</t>
  </si>
  <si>
    <t>Операции при ЗНО желчного пузыря, желчных протоков</t>
  </si>
  <si>
    <t>Операции при ЗНО пищевода, желудка</t>
  </si>
  <si>
    <t>Другие операции при ЗНО брюшной полости</t>
  </si>
  <si>
    <t>Злокачественное новообразование без специального противоопухолевого лечения</t>
  </si>
  <si>
    <t>Операции на органе слуха, придаточных пазухах носа и верхних дыхательных путях при злокачественных новообразованиях</t>
  </si>
  <si>
    <t>Операции на нижних дыхательных путях и легочной ткани при злокачественных новообразованиях (уровень 1)</t>
  </si>
  <si>
    <t>Операции на нижних дыхательных путях и легочной ткани при злокачественных новообразованиях (уровень 2)</t>
  </si>
  <si>
    <t>Операции при злокачественных новообразованиях мужских половых органов (уровень 1)</t>
  </si>
  <si>
    <t>Операции при злокачественных новообразованиях мужских половых органов (уровень 2)</t>
  </si>
  <si>
    <t>Операции на органе слуха, придаточных пазухах носа и верхних дыхательных путях (уровень  1)</t>
  </si>
  <si>
    <t>Операции на органе слуха, придаточных пазухах носа и верхних дыхательных путях (уровень  2)</t>
  </si>
  <si>
    <t>Операции на органе слуха, придаточных пазухах носа и верхних дыхательных путях (уровень 3)</t>
  </si>
  <si>
    <t>Операции на органе слуха, придаточных пазухах носа и верхних дыхательных путях (уровень  4)</t>
  </si>
  <si>
    <t>Операции на органе зрения  (уровень  1)</t>
  </si>
  <si>
    <t>Операции на органе зрения  (уровень 2)</t>
  </si>
  <si>
    <t>Операции на органе зрения  (уровень 3)</t>
  </si>
  <si>
    <t>Операции на органе зрения  (уровень  4)</t>
  </si>
  <si>
    <t>Операции на органе зрения  (уровень 5)</t>
  </si>
  <si>
    <t>Травмы глаза</t>
  </si>
  <si>
    <t>Педиатрия</t>
  </si>
  <si>
    <t>Нарушения всасывания, дети</t>
  </si>
  <si>
    <t>Другие болезни органов пищеварения, дети</t>
  </si>
  <si>
    <t>Системные поражения соединительной ткани у детей</t>
  </si>
  <si>
    <t>Врождённые аномалии головного и спинного мозга, дети</t>
  </si>
  <si>
    <t>Эпилепсия, судороги, дети</t>
  </si>
  <si>
    <t>Сердечно-сосудистая хирургия</t>
  </si>
  <si>
    <t>Диагностическое обследование при болезнях системы кровообращения</t>
  </si>
  <si>
    <t>Операции на сердце и коронарных сосудах (уровень 1)</t>
  </si>
  <si>
    <t>Операции на сердце и коронарных сосудах (уровень 2)</t>
  </si>
  <si>
    <t>Операции на сердце и коронарных сосудах (уровень 3)</t>
  </si>
  <si>
    <t>Операции на сосудах (уровень 1)</t>
  </si>
  <si>
    <t>Операции на сосудах (уровень  2)</t>
  </si>
  <si>
    <t>Операции на сосудах (уровень 3)</t>
  </si>
  <si>
    <t>Стоматология детская</t>
  </si>
  <si>
    <t>Болезни желчного пузыря</t>
  </si>
  <si>
    <t>Стенокардия (кроме нестабильной), хроническая ишемическая болезнь сердца, коронарография не проводилась</t>
  </si>
  <si>
    <t>Отравления и другие воздействия внешних причин (уровень 1)</t>
  </si>
  <si>
    <t>Отравления и другие воздействия внешних причин (уровень 2)</t>
  </si>
  <si>
    <t>Торакальная хирургия</t>
  </si>
  <si>
    <t>Операции на нижних дыхательных путях и легочной ткани, органах средостения (уровень1)</t>
  </si>
  <si>
    <t>Операции на нижних дыхательных путях и легочной ткани, органах средостения (уровень 2)</t>
  </si>
  <si>
    <t>Операции на нижних дыхательных путях и легочной ткани, органах средостения (уровень 3)</t>
  </si>
  <si>
    <t>Операции на нижних дыхательных путях и легочной ткани, органах средостения (уровень 4)</t>
  </si>
  <si>
    <t>Травматология и ортопедия</t>
  </si>
  <si>
    <t>Операции на костно-мышечной системе с использованием металлических конструкций и биодеградирующих материалов</t>
  </si>
  <si>
    <t>Эндопротезирование суставов</t>
  </si>
  <si>
    <t>Пролонгированная внутриплевральная гипертермическая хемоперфузия, фотодинамическая терапия</t>
  </si>
  <si>
    <t>Первичные злокачественные новообразования костей и суставных хрящей туловища и конечностей Ia-b, IIa-b, IVa-b ст. Метастатические новообразования костей, суставных хрящей туловища и конечностей</t>
  </si>
  <si>
    <t>злокачественные новообразования кожи</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</si>
  <si>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термоаблацией и др.)</t>
  </si>
  <si>
    <t>злокачественные новообразования молочной железы 0 - IV ст.</t>
  </si>
  <si>
    <t>злокачественные новообразования шейки матки</t>
  </si>
  <si>
    <t>злокачественные новообразования тела матки (местно распространенные формы).ЗНО эндометрия IA-III ст. с осложненным соматическим статусом (тяжелая степень ожирения, тяжелая степень сахарного диабета и т.д.)</t>
  </si>
  <si>
    <t>злокачественные новообразования яичников I-IV ст.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</si>
  <si>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</si>
  <si>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Двусторонняя аднексэктомия или резекция яичников, субтотальная резекция большого сальника с интраоперационной фотодинамической терапией и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</si>
  <si>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</si>
  <si>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Циторедуктивные операции при раке яичников с фотодинамической терапией</t>
  </si>
  <si>
    <t>Рецидивы злокачественного новообразования тела матки, шейки матки и яичников</t>
  </si>
  <si>
    <t>Удаление рецидивных опухолей малого таза с фотодинамической терапией</t>
  </si>
  <si>
    <t>злокачественные новообразования полового члена I-IV ст.</t>
  </si>
  <si>
    <t>злокачественные новообразования яичка</t>
  </si>
  <si>
    <t>злокачественные новообразования почки III-IV ст.</t>
  </si>
  <si>
    <t>злокачественные новообразования почки I-II ст.</t>
  </si>
  <si>
    <t>Криодеструкция злокачественного новообразования почки</t>
  </si>
  <si>
    <t>Резекция почки с применением физических методов воздействия (радиочастотная аблация, интерстициальная лазерная абляция)</t>
  </si>
  <si>
    <t>злокачественные новообразования мочевого пузыря I -IV ст.</t>
  </si>
  <si>
    <t>Резекция мочевого пузыря с интраоперационной фотодинамической терапией</t>
  </si>
  <si>
    <t>злокачественные новообразования надпочечника I-III ст.(T1a-T3aNxMo)</t>
  </si>
  <si>
    <t>злокачественные новообразования надпочечника III-IV ст.</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</si>
  <si>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корригирующей терапии</t>
  </si>
  <si>
    <t>С22</t>
  </si>
  <si>
    <t>злокачественные новообразования печени II-IV стадии (Т3-4N0-1M0-1). Пациенты с множественными опухолями печени. Пациенты с нерезектабильными опухолями. Функционально неоперабельные пациенты</t>
  </si>
  <si>
    <t xml:space="preserve">Высокоинтенсивная фокусированная ультразвуковая терапия (HIFU) </t>
  </si>
  <si>
    <t>злокачественные новообразования поджелудочной железы II-IV ст.(T3-4N0-1M0-1).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</si>
  <si>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</si>
  <si>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t>Высокоинтенсивная фокусированная ультразвуковая терапия (H1FU) при злокачественных новообразованиях костей</t>
  </si>
  <si>
    <t>злокачественные новообразования забрюшинного пространства I-IV ст.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</si>
  <si>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</si>
  <si>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t>С50, С67, С73, С74</t>
  </si>
  <si>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</si>
  <si>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</si>
  <si>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Высокоинтенсивная фокусированная ультразвуковая терапия (HIFU) рака простаты</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</si>
  <si>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</si>
  <si>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C 81-С90, С91.0, С91.5-С91.9, С92, С93, С94.0, С94.2-94.7, С95, С96.9, С00-С14, С15-С21, С22, С23-С26, С30-С32, С34, С37, С38, С39, С40, С41, С45, С46, С47, С48, С49, С51-С58, С60, С61, С62, С63, С64, С65, С66, С67, С68, С69 С71, С72,  С73, С74,  С75, С76,  С77, С78,  С79</t>
  </si>
  <si>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ЗФГ, саркомы мягких тканей, ретинобластома, опухоли параменингеальной области. Высокий риск</t>
  </si>
  <si>
    <t xml:space="preserve">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 </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</si>
  <si>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</si>
  <si>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</si>
  <si>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 xml:space="preserve">H81.0,H81.1,H81.2  </t>
  </si>
  <si>
    <t xml:space="preserve">H81.1,H81.2  </t>
  </si>
  <si>
    <t xml:space="preserve">Хирургическое лечение доброкачественных новообразований околоносовых пазух, основания черепа и среднего уха. </t>
  </si>
  <si>
    <t xml:space="preserve">Другие болезни голосовых складок. Дисфония.  Афония               </t>
  </si>
  <si>
    <t>T90.2,T90.4,D14.0</t>
  </si>
  <si>
    <t xml:space="preserve">Н26.0- H26.4, Н40.1- Н40.8,Q15.0   </t>
  </si>
  <si>
    <t xml:space="preserve">Глаукома взрослых с повышенным или высоким внутриглазным давлением развитой, далеко зашедшей стадии, в том числе с осложнениями. Врожденная глаукома, глаукома вторичная у детей вследствие воспалительных и других заболеваний  глаза, в том числе с осложнениями  </t>
  </si>
  <si>
    <t>Модифицированная синустрабекулэктомия с ультразвуковой факоэмульсификацией осложненной катаракты с имплантацией интраокулярной линзы</t>
  </si>
  <si>
    <t>синустрабекулэктомия с имплантацией различных моделй дренажа, с задней трепанацией склеры</t>
  </si>
  <si>
    <t>Непроникающая глубокая склерэктомия  c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</si>
  <si>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</si>
  <si>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</si>
  <si>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Реконструкция передней камеры с лазерной экстракцией осложненной катаракты с имплантацией эластичной  интраокулярной линзы</t>
  </si>
  <si>
    <t xml:space="preserve">Сочетанная патология глаза у взрослых и детей(хориоретинальные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t>
  </si>
  <si>
    <t xml:space="preserve">Эписклеральное круговое и/или локальное пломбирование в сочетании с витрэктомией, в том числе с ленсэктомией, имплантацией интраокулярной линзы, мембранопилингом, швартэктомией, швартотомией, ретинотомией, эндотампонадой ПФОС, силиконовым маслом, эндолазеркоагуляцией сетчатки  </t>
  </si>
  <si>
    <t>Эписклеральное круговое и/или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</si>
  <si>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ИОЛ</t>
  </si>
  <si>
    <t xml:space="preserve">Возрастная макулярная дегенерация, влажная форма,в том числе с осложнениями  </t>
  </si>
  <si>
    <t xml:space="preserve">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с осложнениями: патология хрусталика, стекловидного тела, офтальмогипертензия, перелом дна орбиты, открытая рана века и окологлазничной области,   вторичная глаукома, энтропион и трихиаз века, эктропион века, лагофтальм, птоз века, стеноз и недостаточность слезных протоков, деформация орбиты, энофтальм, не удаленное инородное тело орбиты вследствие проникающего ранения, рубцы конъюнктивы, рубцы и помутнение роговицы, слипчивая лейкома, гнойный эндофтальмит; дегенеративные состояния глазного яблока, не удаленное магнитное инородное тело, не удаленное  немагнитное инородное тело, травматическое косоглазие, осложнения механического происхождения, связанные с имплантами и трансплантами </t>
  </si>
  <si>
    <t>Факоаспирация травматической катаракты с имплантацией интраокулярной линзы</t>
  </si>
  <si>
    <t>злокачественные новообразования глаза глаза и его придаточного аппарата, орбиты у взрослых и детей (ст. T1-T3 N0 M0) для доброкачественных и злокачественных опухолей орбиты, включающих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</si>
  <si>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Транспупиллярная секторальная/панретинальная лазерная коагуляция аваскулярных зон сетчатки с элементами отграничивающей коагуляции</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</si>
  <si>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</si>
  <si>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Лапаро- и ретроперитонеоскопическая пластика лоханочно мочеточникового сегмента, мочеточника</t>
  </si>
  <si>
    <t xml:space="preserve">Опухоль предстательной железы. Опухоль почки. Опухоль мочевого пузыря. Опухоль почечной лоханки. Донор почки. </t>
  </si>
  <si>
    <t xml:space="preserve">Лапаро- и ретроперитонеоскопическая нефроуретерэктомия </t>
  </si>
  <si>
    <t>Лапаро - и ретроперитонеоскопическая резекция почки</t>
  </si>
  <si>
    <t>Рецидивные  и особо сложные операции на органах мочеполовой системы</t>
  </si>
  <si>
    <t>N20.2,           N20.0,           N13.0, N13.1 N13.2,               C67, Q62.1, Q62.2, Q62.3, Q62.7</t>
  </si>
  <si>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</si>
  <si>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дистанционной литотрипсией или без применения дистанционной  литотрипсии</t>
  </si>
  <si>
    <t>ЧЕЛЮСТНО-ЛИЦЕВАЯ ХИРУРГИЯ</t>
  </si>
  <si>
    <t>Реконструктивно-пластические операции при врожденных пороках развития черепно-челюстно-лицевой области</t>
  </si>
  <si>
    <t>Q36.9</t>
  </si>
  <si>
    <t>Врожденная полная односторонняя расщелина верхней губы</t>
  </si>
  <si>
    <t>Реконструктивная хейлоринопластика</t>
  </si>
  <si>
    <t>L91, M96, M95.0</t>
  </si>
  <si>
    <t xml:space="preserve">Рубцовая деформация верхней губы и концевого отдела носа после ранее проведенной хейлоринопластики </t>
  </si>
  <si>
    <t>Хирургическая коррекция рубцовой деформации верхней губы  и  носа местными тканями</t>
  </si>
  <si>
    <t>Q35.0, Q35.1, M96</t>
  </si>
  <si>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</si>
  <si>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</si>
  <si>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</si>
  <si>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t>Q35.0, Q35.1, Q38</t>
  </si>
  <si>
    <t xml:space="preserve">Врожденная и приобретенная небно-глоточная недостаточность различного генеза </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</si>
  <si>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</si>
  <si>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Q18, Q30</t>
  </si>
  <si>
    <t xml:space="preserve">Врожденная расщелина носа, лица - косая, поперечная, срединная </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</si>
  <si>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</si>
  <si>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Реконструктивно-пластические операции по устранению обширных дефектов и деформаций мягких тканей, отдельных анатомических зон и/или структур головы, лица и шеи</t>
  </si>
  <si>
    <t>M95.1, Q87.0</t>
  </si>
  <si>
    <t xml:space="preserve">Субтотальный дефект и деформация ушной раковины </t>
  </si>
  <si>
    <t>Пластика с использованием тканей из прилегающих к ушной раковине участков</t>
  </si>
  <si>
    <t>Q18.5</t>
  </si>
  <si>
    <t>Микростомия</t>
  </si>
  <si>
    <t>Пластическое устранение микростомы</t>
  </si>
  <si>
    <t>Q18.4</t>
  </si>
  <si>
    <t>Макростомия</t>
  </si>
  <si>
    <t>Пластическое устранение макростомы</t>
  </si>
  <si>
    <t>Опухоль плевры. Распространенное поражение плевры. Мезотелиома плевры Метастатическое поражение плевры</t>
  </si>
  <si>
    <t>Метастатическое поражение плевры</t>
  </si>
  <si>
    <t>Видеоторакоскопическое удаление опухоли плевры</t>
  </si>
  <si>
    <t>Видеоторакоскопическая плеврэктомия</t>
  </si>
  <si>
    <t>С79.2, С43,С 44, С 50</t>
  </si>
  <si>
    <t>С79.5, С40.0, С40.1, С40.2, С40.3, С40.8, С40.9, С41.2, С41.3, С41.4, С41.8, С41.9, С49,С50, С79.8</t>
  </si>
  <si>
    <t>Метастатические опухоли костей. Первичные опухоли костей IV ст. Первичные опухоли мягких тканей IV стадии. Метастатические опухоли мягких тканей</t>
  </si>
  <si>
    <t>Вертебропластика под лучевым контролем</t>
  </si>
  <si>
    <t>Селективная /суперселективная эмболизация /химиоэмболизация/ опухолевых сосудов</t>
  </si>
  <si>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</si>
  <si>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</si>
  <si>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Энуклеация глазного яблока с формированием опорно-двигательной культи имплантом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</si>
  <si>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</si>
  <si>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</si>
  <si>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</si>
  <si>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</si>
  <si>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</si>
  <si>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</si>
  <si>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 xml:space="preserve">Гемиглоссэктомия с микрохирургической пластикой </t>
  </si>
  <si>
    <t>Глосэктомия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</si>
  <si>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</si>
  <si>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</si>
  <si>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</si>
  <si>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</si>
  <si>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</si>
  <si>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</si>
  <si>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Гемитиреоидэктомия с микрохирургической пластикой</t>
  </si>
  <si>
    <t>Тиреоидэктомия расширенная с реконструктивно-пластическим компонентом</t>
  </si>
  <si>
    <t>Тиреоидэктомия расширенная комбинированная с реконструктивно-платическим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</si>
  <si>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</si>
  <si>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</si>
  <si>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С15</t>
  </si>
  <si>
    <t>Резекция пищеводно-желудочного/пищеводно-кишечного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</si>
  <si>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</si>
  <si>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С16</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</si>
  <si>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</si>
  <si>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</si>
  <si>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анастомозов при болезнях оперированного желудка</t>
  </si>
  <si>
    <t>Циторедуктивная гастрэктомия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</si>
  <si>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</si>
  <si>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внутрибрюшной гипертермической химиотерапией</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</si>
  <si>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</si>
  <si>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</si>
  <si>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</si>
  <si>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</si>
  <si>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</si>
  <si>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</si>
  <si>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Пилоросохраняющая резекция желудка</t>
  </si>
  <si>
    <t>С17</t>
  </si>
  <si>
    <t>Панкреатодуоденальная резекция, в том числе расширенная или комбинированная</t>
  </si>
  <si>
    <t>Состояние после обструктивных резекций по поводу опухолей толстой кишки.Опухоли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</si>
  <si>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</si>
  <si>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БЕСПЛАТНОЙ СТАЦИОНАРНОЙ МЕДИЦИНСКОЙ ПОМОЩИ ГРАЖДАНАМ В РАМКАХ ТЕРРИТОРИАЛЬНОЙ ПРОГРАММЫ</t>
  </si>
  <si>
    <t>ОБЯЗАТЕЛЬНОГО МЕДИЦИНСКОГО СТРАХОВАНИЯ</t>
  </si>
  <si>
    <t xml:space="preserve">                      (наименование медицинской организации)</t>
  </si>
  <si>
    <t xml:space="preserve"> Стационарная помощь</t>
  </si>
  <si>
    <t xml:space="preserve">Профиль коек </t>
  </si>
  <si>
    <t>Количество коек</t>
  </si>
  <si>
    <t>Итого:</t>
  </si>
  <si>
    <t>Главный врач</t>
  </si>
  <si>
    <t>(ФИО)</t>
  </si>
  <si>
    <t>Зам.главного врача по экономическим вопросам</t>
  </si>
  <si>
    <t>МП</t>
  </si>
  <si>
    <t>I.</t>
  </si>
  <si>
    <t>Число законченных случаев госпитализации</t>
  </si>
  <si>
    <t>№п/п</t>
  </si>
  <si>
    <t xml:space="preserve">для беременных и рожениц </t>
  </si>
  <si>
    <t>аллергологические (для детей)</t>
  </si>
  <si>
    <t>гастроэнтерологические (для детей)</t>
  </si>
  <si>
    <t>гастроэнтерологические</t>
  </si>
  <si>
    <t>гематологические</t>
  </si>
  <si>
    <t>гематологические (для лечения онкозаболеваний кроветворной и лимфоидной ткани)</t>
  </si>
  <si>
    <t>гематологические (для лечения онкозаболеваний кроветворной и лимфоидной ткани при применении химиотерапевтического лечения)</t>
  </si>
  <si>
    <t>гематологические (для детей для лечения онкозаболеваний кроветворной и лимфоидной ткани  при применении химиотерапевтического лечения)</t>
  </si>
  <si>
    <t>гематологические (для детей)</t>
  </si>
  <si>
    <t>гинекологические</t>
  </si>
  <si>
    <t>гинекологические для детей</t>
  </si>
  <si>
    <t>гнойные хирургические (для детей)</t>
  </si>
  <si>
    <t xml:space="preserve">гнойные хирургические </t>
  </si>
  <si>
    <t>дерматологические</t>
  </si>
  <si>
    <t>дерматологические (для детей)</t>
  </si>
  <si>
    <t>инфекционные</t>
  </si>
  <si>
    <t>инфекционные (для детей)</t>
  </si>
  <si>
    <t>кардиологические</t>
  </si>
  <si>
    <t>кардиологические (ПСО и РСЦ)</t>
  </si>
  <si>
    <t>кардиологические для детей</t>
  </si>
  <si>
    <t>кардиохирургические</t>
  </si>
  <si>
    <t>офтальмологические (микрохирургии глаза)</t>
  </si>
  <si>
    <t>неврологические</t>
  </si>
  <si>
    <t>неврологические (ПСО и РСЦ)</t>
  </si>
  <si>
    <t>неврологические (для детей)</t>
  </si>
  <si>
    <t>нейрохирургические</t>
  </si>
  <si>
    <t>нейрохирургические (для детей)</t>
  </si>
  <si>
    <t>нефрологические</t>
  </si>
  <si>
    <t>нефрологогические (для детей)</t>
  </si>
  <si>
    <t>ожоговые</t>
  </si>
  <si>
    <t>онкологические</t>
  </si>
  <si>
    <t>онкологические для детей</t>
  </si>
  <si>
    <t>онкологические абдоминальные</t>
  </si>
  <si>
    <t>онкоурологические</t>
  </si>
  <si>
    <t>онкогинекологические</t>
  </si>
  <si>
    <t>онкологические опухолей головы и шеи</t>
  </si>
  <si>
    <t>онкологические опухолей костей, кожи и мягких тканей</t>
  </si>
  <si>
    <t>онкологические (при применении химиотерапевтического лечения)</t>
  </si>
  <si>
    <t>онкологические (для детей при применении химиотерапевтического лечения)</t>
  </si>
  <si>
    <t>ортопедические</t>
  </si>
  <si>
    <t>реабилитационные соматические</t>
  </si>
  <si>
    <t>оториноларингологические (для  детей)</t>
  </si>
  <si>
    <t>оториноларингологические</t>
  </si>
  <si>
    <t>офтальмологические (для детей)</t>
  </si>
  <si>
    <t>офтальмологические</t>
  </si>
  <si>
    <t>патологии беременности</t>
  </si>
  <si>
    <t>патологии новорожденных и недоношенных детей</t>
  </si>
  <si>
    <t>педиатрические соматические</t>
  </si>
  <si>
    <t>проктологические</t>
  </si>
  <si>
    <t>проктологические (с лечением пациентов с онкопатологией)</t>
  </si>
  <si>
    <t>пульмонологические</t>
  </si>
  <si>
    <t>пульмонологические (для детей)</t>
  </si>
  <si>
    <t>радиологические</t>
  </si>
  <si>
    <t>ревматологические</t>
  </si>
  <si>
    <t>ревматологические (для детей)</t>
  </si>
  <si>
    <t>сосудистой хирургии</t>
  </si>
  <si>
    <t>челюстно-лицевой хирургии</t>
  </si>
  <si>
    <t>стоматологические для детей</t>
  </si>
  <si>
    <t>терапевтические</t>
  </si>
  <si>
    <t>токсикологические</t>
  </si>
  <si>
    <t>онкологические торакальные</t>
  </si>
  <si>
    <t xml:space="preserve">торакальной хирургии </t>
  </si>
  <si>
    <t>травматологические (для  детей)</t>
  </si>
  <si>
    <t>травматологические</t>
  </si>
  <si>
    <t>урологические</t>
  </si>
  <si>
    <t>уроандрологические для детей</t>
  </si>
  <si>
    <t>хирургические (для новорожденных)</t>
  </si>
  <si>
    <t>хирургические</t>
  </si>
  <si>
    <t>хирургические абдоминальные</t>
  </si>
  <si>
    <t>хирургические для детей</t>
  </si>
  <si>
    <t>эндокринологические для детей</t>
  </si>
  <si>
    <t>эндокринологические</t>
  </si>
  <si>
    <t>травматологические (с сочетанной травмой)</t>
  </si>
  <si>
    <t>кроме того:</t>
  </si>
  <si>
    <t>для новорожденных</t>
  </si>
  <si>
    <t>реанимационные</t>
  </si>
  <si>
    <t>реанимационные (с сочетанной травмой)</t>
  </si>
  <si>
    <t>реанимационные для новорожденных</t>
  </si>
  <si>
    <t>реанимационные (ПСО и РСЦ)</t>
  </si>
  <si>
    <t>реабилитационные для больных с заболеваниями центральной нервной системы и органов чувств</t>
  </si>
  <si>
    <t>реабилитационные для больных с заболеваниями опорно-двигательного аппарат и периферической  нервной системы</t>
  </si>
  <si>
    <t>интенсивной терапии</t>
  </si>
  <si>
    <t>интенсивной терапии для новорожденных</t>
  </si>
  <si>
    <t>Число койко/дней</t>
  </si>
  <si>
    <t>ожоговые (для детей)</t>
  </si>
  <si>
    <t>ортопедические (для детей)</t>
  </si>
  <si>
    <t>среднегодовые</t>
  </si>
  <si>
    <t>Функция койки (гр.7/гр.5)</t>
  </si>
  <si>
    <t>(независимо от уровня медицинских организаций)</t>
  </si>
  <si>
    <t>№ п/п</t>
  </si>
  <si>
    <t>Код группы КСГ</t>
  </si>
  <si>
    <t>Наименование группы КСГ</t>
  </si>
  <si>
    <t>1.</t>
  </si>
  <si>
    <t xml:space="preserve"> Акушерство и гинекология</t>
  </si>
  <si>
    <t>1.1</t>
  </si>
  <si>
    <t>Отеки, протеинурия, гипертензивные расстройства в период беременности, в родах и после родов</t>
  </si>
  <si>
    <t>1.2</t>
  </si>
  <si>
    <t>Другие осложнения,связанные преимущественно с беременностью</t>
  </si>
  <si>
    <t>1.3</t>
  </si>
  <si>
    <t>Медицинская помощь матери в связи с состоянием плода и возможными трудностями родоразрешения, осложнения родов и родоразрешения</t>
  </si>
  <si>
    <t>1.4</t>
  </si>
  <si>
    <t>Родоразрешение</t>
  </si>
  <si>
    <t>1.5</t>
  </si>
  <si>
    <t>Воспалительные болезни женских половых органов</t>
  </si>
  <si>
    <t>1.6</t>
  </si>
  <si>
    <t>Доброкачественные новообразования, новообразования insitu , неопределенного и неизвестного характера женских половых органов</t>
  </si>
  <si>
    <t>1.7</t>
  </si>
  <si>
    <t xml:space="preserve">Другие болезни, врожденные аномалии, повреждения женских половых органов </t>
  </si>
  <si>
    <t>1.8</t>
  </si>
  <si>
    <t>Беременность, закончившаяся абортивным исходом</t>
  </si>
  <si>
    <t>1.9</t>
  </si>
  <si>
    <t>Кровотечения в ранние сроки беременности</t>
  </si>
  <si>
    <t>1.10</t>
  </si>
  <si>
    <t>Осложнения, связанные преимущественно с послеродовым периодом</t>
  </si>
  <si>
    <t>1.11</t>
  </si>
  <si>
    <t>Кесарево сечение</t>
  </si>
  <si>
    <t>1.12</t>
  </si>
  <si>
    <t>Искусственное прерывание беременности (аборт)</t>
  </si>
  <si>
    <t>1.13</t>
  </si>
  <si>
    <t>1.14</t>
  </si>
  <si>
    <t>1.15</t>
  </si>
  <si>
    <t>1.16</t>
  </si>
  <si>
    <t>1.17</t>
  </si>
  <si>
    <t>2.</t>
  </si>
  <si>
    <t>Офтальмология</t>
  </si>
  <si>
    <t>Болезни глаза</t>
  </si>
  <si>
    <t>3.</t>
  </si>
  <si>
    <t>Урология</t>
  </si>
  <si>
    <t>Доброкачественные новообразования, новообразования insitu , неопределенного и неизвестного характера мочевых органов и мужских половых органов</t>
  </si>
  <si>
    <t>Тубулоинтерстициальные болезни почек, другие болезни мочевой системы</t>
  </si>
  <si>
    <t>Камни мочевой системы, симптомы, относящиеся к мочевой системе</t>
  </si>
  <si>
    <t>Болезни предстательной железы</t>
  </si>
  <si>
    <t xml:space="preserve">Другие болезни, врожденные аномалии, повреждения мочевой системы и  мужских половых органов </t>
  </si>
  <si>
    <t>Оториноларингология</t>
  </si>
  <si>
    <t>Доброкачественные новообразования, новообразования insitu уха, горла, носа, полости рта</t>
  </si>
  <si>
    <t>Средний отит, мастоидит, нарушения вестибулярной функции</t>
  </si>
  <si>
    <t>Другие болезни уха</t>
  </si>
  <si>
    <t>Другие болезни и врожденные аномалии верхних дыхательных путей, симптомы и признаки, относящиеся к органам дыхания, нарушения речи</t>
  </si>
  <si>
    <t>5.</t>
  </si>
  <si>
    <t>H26.0, H26.1, H26.2, H26.4,  H27.0,  H33.0, H33.2-33.5, Н35.1, H40.3, H40.4, H40.5,  H43.1, H43.3, Н49.9, Q10.0, Q10.1,  Q10.4-Q10.7,  Q11.1,  Q12.0,  Q12.1,  Q12.3,  Q12.4,   Q12.8,   Q13.0,  Q13.3,   Q13.4, Q13.8,   Q14.0,  Q14.1, Q14.3, Q15.0,  H02.0- H02.5, H04.5, H05.3 Н11.2.</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</si>
  <si>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(пороки развития)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</si>
  <si>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</si>
  <si>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 xml:space="preserve">Поликомпонентное лечение с применением специфических хелаторов меди и препаратов цинка под контролем эффективности лечения с применением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 </t>
  </si>
  <si>
    <t xml:space="preserve">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 цитохимических, иммунологических, морфологических и иммуногистохимических методов диагностики, а также методов визуализации </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</si>
  <si>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</si>
  <si>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</si>
  <si>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Поликомпонентное иммуносупрессивное лечение с применением циклоспорина А и/или микофенолатов под контролем иммунологических, биохимических и инструментальных методов диагностики</t>
  </si>
  <si>
    <t xml:space="preserve">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  </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</si>
  <si>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</si>
  <si>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</si>
  <si>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магнито-резонансной томографии</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</si>
  <si>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магнито-резонансной томографии</t>
  </si>
  <si>
    <t xml:space="preserve">I20.0, I21, I22 </t>
  </si>
  <si>
    <t>Баллонная вазодилатация с установкой стента в сосуд (сосуды)</t>
  </si>
  <si>
    <t>Имплантация частотно-адаптированного однокамерного кардиостимулятора</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</si>
  <si>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</si>
  <si>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</si>
  <si>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</si>
  <si>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</si>
  <si>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</si>
  <si>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 xml:space="preserve">T84 S12.0, S12.1, S13,S19, S22.0,S22.1, S23,S32.0, S32.1, S33,  T08, T09, T85, T91, M80, M81, М82, M86, M85, M87, M96, M99, Q67, Q76.0, Q76.1, Q76.4, Q77,Q76.3 </t>
  </si>
  <si>
    <t>Декомпрессивно-стабилизирующее вмешательство с фиксацией позвоночника дорсальными или вентральными имплантами</t>
  </si>
  <si>
    <t>Артродез крупных суставов конечностей с различными видами фиксации и остеосинтеза</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</si>
  <si>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</si>
  <si>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 xml:space="preserve">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 </t>
  </si>
  <si>
    <t xml:space="preserve">Артролиз и артродез суставов кисти с различными видами чрескостного, накостного и интрамедуллярного остеосинтеза </t>
  </si>
  <si>
    <t>Реконструктивно-пластическое хирургическое вмешательство на костях стопы, с использованием ауто- и аллотрансплантатов, имплантатов, остеозамещающих материалов, металлоконструкций</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</si>
  <si>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</si>
  <si>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</si>
  <si>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 xml:space="preserve">Чрескостный остеосинтез методом компоновок аппаратов с использованием модульной трансформации </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</si>
  <si>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</si>
  <si>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</si>
  <si>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имплантами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</si>
  <si>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</si>
  <si>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Корригирующие остеотомии с фиксацией имплантатами или аппаратами внешней фиксации</t>
  </si>
  <si>
    <t>Имплантация эндопротеза сустава</t>
  </si>
  <si>
    <t>Реконструктивные  и корригирующие операции при сколиотических деформациях позвоночника 3-4 степени с применением имплантатов, стабилизирующих систем, аппаратов внешней фиксации, в том числе  у детей первых лет жизни и в сочетании с аномалией развития грудной клетки</t>
  </si>
  <si>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</si>
  <si>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</si>
  <si>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</si>
  <si>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Z52.4, N28.1,  Q61.0,   N13.0, N13.1, N13.2, N28, I86.1</t>
  </si>
  <si>
    <t xml:space="preserve">Z52.4, I86.1  </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</si>
  <si>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</si>
  <si>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 xml:space="preserve">Е10.2, Е10.7, Е11.2,  Е11.7  </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</si>
  <si>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(инсулиновая помпа)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</si>
  <si>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</si>
  <si>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</si>
  <si>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</si>
  <si>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Крио-или лазерокоагуляция сетчатки</t>
  </si>
  <si>
    <t>Лечение с использованием метода сухой иммерсии</t>
  </si>
  <si>
    <t>ОНКОЛОГИЯ</t>
  </si>
  <si>
    <t>О36.5, O43.1, O43.8, O43.9</t>
  </si>
  <si>
    <t>Плацентарная недостаточность, сопровождающаяся задержкой роста плода и подтвержденная УЗ методами обследования и допплерометрией, обусловленная иммунологическими, эндокринными нарушениями, инфекционным процессом, экстрагенитальной патологией</t>
  </si>
  <si>
    <t>Экстракорпоральные методы  лечения  с использованием аппаратного плазмафереза,  каскадной плазмафильтрации  под контролем за состоянием плода методами функциональной диагностики</t>
  </si>
  <si>
    <t>Лечение  преэклампсии при  сроке до 34 недели беременности    с применением химиотерапевтических, биологических препаратов, эфферентных методов терапии</t>
  </si>
  <si>
    <t>О11, O12, O13, O14</t>
  </si>
  <si>
    <t>Преэклампсия у беременной при сроке до 34 недель беременности</t>
  </si>
  <si>
    <t>N81, N88.4, N88.1</t>
  </si>
  <si>
    <t>Цистоцеле, неполное и полное выпадение матки и стенок влагалища, ректоцеле, гипертрофия и элонгация шейки матки у пациенток репродуктивного возраста</t>
  </si>
  <si>
    <t>Операции эндоскопическим, влагалищным и абдоминальным доступом и их сочетание в различной комбинации:</t>
  </si>
  <si>
    <t xml:space="preserve"> Слинговая операция (TVT-0, TVT,  TOT) с использованием имплантов </t>
  </si>
  <si>
    <t xml:space="preserve">Промонтофиксация матки или культи влагалища с использованием синтетических сеток </t>
  </si>
  <si>
    <t xml:space="preserve">Укрепление связочного аппарата матки лапароскопическим доступом. </t>
  </si>
  <si>
    <t xml:space="preserve"> Пластика сфинктера прямой кишки. </t>
  </si>
  <si>
    <t>Пластика шейки матки</t>
  </si>
  <si>
    <t xml:space="preserve">N99.3 </t>
  </si>
  <si>
    <t xml:space="preserve">Выпадение стенок влагалища после экстирпации матки </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</si>
  <si>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имплантов</t>
  </si>
  <si>
    <t>N39.4</t>
  </si>
  <si>
    <t>Стрессовое недержанием мочи в сочетании с опущением и/или выпадением органов малого таза</t>
  </si>
  <si>
    <t>Слинговые операции (TVT-0, TVT,  TOT) с использованием имплантов</t>
  </si>
  <si>
    <t>ГАСТРОЭНТЕРОЛОГИЯ</t>
  </si>
  <si>
    <t>Язвенный колит и болезнь Крона 3 и 4 степени активности, гормонозависимые и гормонорезистентные формы. Тяжелые формы целиакии</t>
  </si>
  <si>
    <t>K73.2, К74.3, К83.0, B18.0, B18.1, B18.2</t>
  </si>
  <si>
    <t>Хронический аутоиммунный гепатит в сочетании с первично-склерозирующим холангитом</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</si>
  <si>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</si>
  <si>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С</t>
  </si>
  <si>
    <t>Хронический аутоиммунный гепатит в сочетании с хроническим вирусным гепатитом В</t>
  </si>
  <si>
    <t>ГЕМАТОЛОГИЯ</t>
  </si>
  <si>
    <t>D69.1, D82.0, D69.5, D58, D59</t>
  </si>
  <si>
    <t>D69.3</t>
  </si>
  <si>
    <t>D69.0</t>
  </si>
  <si>
    <t>Пациенты с патологией гемостаза, резистентной к стандартной терапии, и/или с течением, осложненным тромбозами или тромбоэмболиями</t>
  </si>
  <si>
    <t xml:space="preserve">М31.1 </t>
  </si>
  <si>
    <t>D68.8</t>
  </si>
  <si>
    <t>Средняя длительность  пребывания 1-го больного в стационаре
(дней)
(гр.4/гр.5)</t>
  </si>
  <si>
    <t>Лапароскопическая транспозиция яичников</t>
  </si>
  <si>
    <t>Селективная эмболизация/химиоэмболизация маточных артерий</t>
  </si>
  <si>
    <t>C54</t>
  </si>
  <si>
    <t>Влагалищная экстирпация матки с придатками с видеоэндоскопической ассистенцией</t>
  </si>
  <si>
    <t>Экстирпация матки с маточными трубами видеоэндоскопическая</t>
  </si>
  <si>
    <t>C56</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</si>
  <si>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</si>
  <si>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</si>
  <si>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t>C51, C52</t>
  </si>
  <si>
    <t>Рак вульвы 0-I ст. ЗНО влагалища</t>
  </si>
  <si>
    <t>C61</t>
  </si>
  <si>
    <t>Местно распространенный рак предстательной железы III ст. (T3a-T4NxMo)</t>
  </si>
  <si>
    <t>Лапароскопическая тазовая лимфаденэктомия</t>
  </si>
  <si>
    <t>Локализованный рак предстательной железы I-II ст. (T1-2cN0M0), местный рецидив после хирургического или лучевого лечения</t>
  </si>
  <si>
    <t>Локализованный и местнораспространенный рак предстательной железы</t>
  </si>
  <si>
    <t>Селективная и суперселективная эмболизация /химиоэмболизация ветвей внутренней подвздошной артерии</t>
  </si>
  <si>
    <t>II-III ст</t>
  </si>
  <si>
    <t>С62</t>
  </si>
  <si>
    <t>Лапароскопическая забрюшинная лимфаденэктомия</t>
  </si>
  <si>
    <t>С60</t>
  </si>
  <si>
    <t>С64</t>
  </si>
  <si>
    <t>Рак почки I-III cт, нефробластома</t>
  </si>
  <si>
    <t>Селективная и суперселективная эмболизация/химиоэмболизация почечных сосудов</t>
  </si>
  <si>
    <t>С67</t>
  </si>
  <si>
    <t>Рак мочевого пузыря I - IV ст. (T1-T2bNxMo)</t>
  </si>
  <si>
    <t>Рак мочевого пузыря I - IV ст. (T1-T2bNxMo) при массивном кровотечении</t>
  </si>
  <si>
    <t>Селективная и суперселективная эмболизация/химиоэмболизация ветвей внутренней подвздошной артерии</t>
  </si>
  <si>
    <t>Метастатическое поражение легкого</t>
  </si>
  <si>
    <t>Видеоторакоскопическая (видеоассистированная) резекция легкого (первичная, повторная, двусторонняя), лобэктомия</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</si>
  <si>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</si>
  <si>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t>С78.1, С38.4, С38.8, С45.0, С78.2</t>
  </si>
  <si>
    <t>хирургическое лечение</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</si>
  <si>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</si>
  <si>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</si>
  <si>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 xml:space="preserve">D12.6, L05.9, К60.4, К62.3, К62.8, К57.2, К59.3, N82.2, N82.3, N82.4, Q43.1, Q43.2 </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</si>
  <si>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истмико-цервикальной недостаточностью с применением химиотерапевтических, экстракорпоральных, генно-инженерных, биологических, онтогенетических, молекулярно-генетических и иммуногенетических методов коррекции</t>
  </si>
  <si>
    <t>терапевтическое лечение</t>
  </si>
  <si>
    <t>комбинированное лечение</t>
  </si>
  <si>
    <t>Терапия с использованием генно-инженерных лекарственных препаратов и экстракорпоральных методов лечения (аппаратный плазмаферез, каскадная плазмафильтрация, иммуносорбция)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</si>
  <si>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Комплексное лечение плацентарной недостаточности, сопровождающейся задержкой роста  плода, с применением цитогенетических, молекулярно-генетических и иммуногенетических методов диагностики, дистанционного мониторинга состояния плода, в сочетании с методами экстракорпорального воздействия на кровь</t>
  </si>
  <si>
    <t>Терапия с использованием  генно-инженерных  препаратов, назначаемых по данным проведенной диагностики причин нарушения роста плода по амниотической жидкости и/или крови плода под контролем исследований по методу ПЦР в режиме реального времени методом фемофлор, бактериологическим, генетическим исследованием</t>
  </si>
  <si>
    <t>Комплексная индивидуально подобранная терапия с применением биологических лекарственных препаратов и экстракорпоральных методов лечения (аппаратный плазмаферез, гемофильтрация, озонотерапия), направленная на пролонгирование беременности под контролем суточного мониторирования артериального давления, транскраниальной  допплерографии, эхокардиографии, внутрипочечной гемодинамики, КТ сетчатки, функции эндотелий зависимой дилятации</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</si>
  <si>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 – пластические операции: сакровагинопексию с лапароскопической ассистенцией, оперативные вмешательства с использованием сетчатых протезов</t>
  </si>
  <si>
    <t>Поликомпонентная терапия при язвенном колите и болезни Крона 3 и 4 степени активности, гормонозависимых и гормонорезистентных формах, тяжелой форме целиакии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</si>
  <si>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К50,К51,К90.0</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</si>
  <si>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</si>
  <si>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</si>
  <si>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</si>
  <si>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Пациенты с патологией гемостаза, резистентной к стандартной терапии, и/или с течением, осложненным угрожаемыми геморрагическими явлениями. Пациенты с гемолитической анемией, резистентной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</si>
  <si>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</si>
  <si>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патология гемостаза, резистентная к стандартной терапии, и/или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</si>
  <si>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</si>
  <si>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</si>
  <si>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Отдельные виды лечебных и диагностических услуг</t>
  </si>
  <si>
    <t>Вид исследования</t>
  </si>
  <si>
    <t>Количество услуг</t>
  </si>
  <si>
    <t>Компьютерная томография</t>
  </si>
  <si>
    <t>Компьютерная томография с внутривенным контрастированием</t>
  </si>
  <si>
    <t>Компьютерная томография с болюсным внутривенным контрастированием</t>
  </si>
  <si>
    <t>Компьютерная томография с пероральным контрастированием</t>
  </si>
  <si>
    <t>Компьютерная томография с ректальным контрастированием</t>
  </si>
  <si>
    <t>Сцинтиграфия</t>
  </si>
  <si>
    <t>Магнитно-резонансная томография</t>
  </si>
  <si>
    <t>Магнитно-резонансная томография с внутривенным контрастированием</t>
  </si>
  <si>
    <t>6.2.</t>
  </si>
  <si>
    <t>Компьютерная томография (без применения анестезии)</t>
  </si>
  <si>
    <t>Компьютерная томография (с применением анестезии)</t>
  </si>
  <si>
    <t>Компьютерная томография с внутривенным контрастированием (без применения анестезии)</t>
  </si>
  <si>
    <t>Компьютерная томография с внутривенным контрастированием  (с применением анестезии)</t>
  </si>
  <si>
    <t>Компьютерная томография с пероральным контрастированием (без применения анестезии)</t>
  </si>
  <si>
    <t>Компьютерная томография  с пероральным контрастированием (с применением анестезии)</t>
  </si>
  <si>
    <t>Магнитно-резонансная томография (без применения анестезии)</t>
  </si>
  <si>
    <t>Магнитно-резонансная томография (с применением анестезии)</t>
  </si>
  <si>
    <t xml:space="preserve">Магнитно-резонансная томография  с внутривенным контрастированием  (без применения анестезии)  </t>
  </si>
  <si>
    <t xml:space="preserve">Магнитно-резонансная томография  с внутривенным контрастированием  (с применением анестезии)  </t>
  </si>
  <si>
    <t>на госпитальном этапе для взрослых</t>
  </si>
  <si>
    <t>на госпитальном этапе для детей</t>
  </si>
  <si>
    <t>Селективная коронарография</t>
  </si>
  <si>
    <t>Наименование</t>
  </si>
  <si>
    <t>Количество услуг (Сеансов)</t>
  </si>
  <si>
    <t>II</t>
  </si>
  <si>
    <t>III</t>
  </si>
  <si>
    <t>Экстракорпоральное оплодотворение</t>
  </si>
  <si>
    <t xml:space="preserve">С00.0, С00.1, С00.2, С00.3, С00.4, С00.5, С00.6, С00.8,С00.9, С01.0, С01.9, С02, С03.1, С03.9, С04.0, С04.1, С04.8, С04.9, С05, С06.0, С06.1, С06.2, С06.9, С07.0, С07.9, С08.0, С08.1, С08.8, С08.9, С09.0, С09.8, С09.9, С10.0, С10.1, С10.2, С10.4, С10.8, С10.9, С11.0, С11.1, С11.2, С11.3, С11.8, C11.9, С12.0, С13.0, С13.1, С13.2, С13.8, С13.9, С14.0, С14.1, С12, С14.8, С15.0, С30.0, С30.1, С31.0, С31.1, С31.2, С31.3, С31.8, С31.9, С32.0, С32.1, С32.2, С32.3, С32.8, С32.9, С33.0, С43.0 -С43.9, С44.0 -С44.9, С49.0, С69, С73 </t>
  </si>
  <si>
    <t>Начальные, локализованные и местно распространенные формы злокачественные новообразования пищевода</t>
  </si>
  <si>
    <t>Удаление экстраорганного рецидива  злокачественного новообразования пищевода комбинированное</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</si>
  <si>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I-IV ст.</t>
  </si>
  <si>
    <t>Циторедуктивная гастрэктомия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</si>
  <si>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</si>
  <si>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дистальная субтотальная резекция желудка с интраоперационной фотодинамической терапией</t>
  </si>
  <si>
    <t>Циторедуктивные комбинированные операции с радиочастотной термоаблацией метастатических очагов печени</t>
  </si>
  <si>
    <t>Удаление экстраорганного рецидива злокачественного новообразования желудка комбинированное</t>
  </si>
  <si>
    <t>Местно распространенные и диссеминированные формы злокачественных новообразований двенадцатиперстной и тонкой кишки</t>
  </si>
  <si>
    <t>С18, С19, С20, С08, С48.1, С42.2</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</si>
  <si>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</si>
  <si>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</si>
  <si>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</si>
  <si>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</si>
  <si>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</si>
  <si>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радиочастотная термоаблация периферической злокачественной опухоли легкого</t>
  </si>
  <si>
    <t>Модель пациента</t>
  </si>
  <si>
    <t>Метод лечения</t>
  </si>
  <si>
    <t>АБДОМИНАЛЬНАЯ ХИРУРГИЯ</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</si>
  <si>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t>
  </si>
  <si>
    <t xml:space="preserve">К86.0 - K86.8 </t>
  </si>
  <si>
    <t>Заболевания поджелудочной железы</t>
  </si>
  <si>
    <t>Резекция поджелудочной железы субтотальная</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</si>
  <si>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</si>
  <si>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</si>
  <si>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</si>
  <si>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</si>
  <si>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</si>
  <si>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</si>
  <si>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D18.0, D13.4, D13.5,  B67.0, K76.6,  K76.8, Q26.5, I85.0</t>
  </si>
  <si>
    <t>Резекция печени с использованием лапароскопической техники</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</si>
  <si>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</si>
  <si>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</si>
  <si>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</si>
  <si>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Эмболизация печени с использованием лекарственных средств</t>
  </si>
  <si>
    <t>Реконструктивно-пластические, в том числе лапароскопически ассистированные операции на тонкой, толстой кишке и промежности</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</si>
  <si>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</si>
  <si>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</si>
  <si>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Хирургическое лечение новообразований надпочечников и забрюшинного пространства</t>
  </si>
  <si>
    <t>Е27.5,  D35.0, D48.3</t>
  </si>
  <si>
    <t>Новообразования надпочечников и забрюшинного пространства</t>
  </si>
  <si>
    <t>Односторонняя адреналэктомия открытым доступом (лапаротомия, люмботомия, торакофренолапаротомия)</t>
  </si>
  <si>
    <t>Удаление параганглиомы открытым доступом (лапаротомия, люмботомия, торакофренолапаротомия)</t>
  </si>
  <si>
    <t>Эндоскопическое удаление параганглиомы</t>
  </si>
  <si>
    <t>Аортокавальная лимфаденэктомия лапаротомным доступом</t>
  </si>
  <si>
    <t>Е26.0</t>
  </si>
  <si>
    <t>Гиперальдостеронизм</t>
  </si>
  <si>
    <t>Эндоскопическая адреналэктомия с опухолью</t>
  </si>
  <si>
    <t>Е24</t>
  </si>
  <si>
    <t>Гиперкортицизм. Синдром Иценко – Кушинга (кортикостерома)</t>
  </si>
  <si>
    <t>Двусторонняя эндоскопическая адреналэктомия</t>
  </si>
  <si>
    <t>АКУШЕРСТВО И ГИНЕКОЛОГИЯ</t>
  </si>
  <si>
    <t>О36.0, О36.1</t>
  </si>
  <si>
    <t>Привычный выкидыш, сопровождающийся резус иммунизацией</t>
  </si>
  <si>
    <t>Экстракорпоральное лечение с использованием аппаратного плазмафереза, иммуносорбции, плазмафильтрации с последующим введением иммуноглобулинов</t>
  </si>
  <si>
    <t>О34.3</t>
  </si>
  <si>
    <t>Привычный выкидыш, обусловленный истмико-цервикальной недостаточностью с пролабированием плодного пузыря в цервикальный канал и/или влагалище при сроке до 22 недель беременности</t>
  </si>
  <si>
    <t>Хирургическая коррекция истмико-цервикальной недостаточности и последующая поликомпонентная терапия под контролем исследований по методу полимеразной цепной реакции в режиме реального времени методом фемофлор</t>
  </si>
  <si>
    <t>О28.0</t>
  </si>
  <si>
    <t xml:space="preserve">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 </t>
  </si>
  <si>
    <t>Ретролентальная фиброплазия (ретинопатия недоношенных) у детей,активная, рубцовая фаза,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</si>
  <si>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 xml:space="preserve">Диодная транссклеральная фотокоагуляция, в том числе с криокоагуляцией сетчатки </t>
  </si>
  <si>
    <t>Криокоагуляция сетчатки</t>
  </si>
  <si>
    <t>Исправление косоглазия с пластикой экстраокулярных мышц</t>
  </si>
  <si>
    <t>ПЕДИАТРИЯ</t>
  </si>
  <si>
    <t>Поликомпонентное лечение болезни Вильсона, болезни Гоше, мальабсорбции с применением химиотерапевтических лекарственных препаратов</t>
  </si>
  <si>
    <t>Е83.0</t>
  </si>
  <si>
    <t xml:space="preserve">Болезнь Вильсона </t>
  </si>
  <si>
    <t>К90.0, K90.4, K90.8, K90.9, К63.8, Е73, Е74.3</t>
  </si>
  <si>
    <t>Тяжелые формы мальабсорбции</t>
  </si>
  <si>
    <t>Е75.5</t>
  </si>
  <si>
    <t>Болезнь Гоше I и III типы, протекающая с поражением жизненно важных органов (печени, селезенки, легких), костно-суставной системы и/или с развитием тяжелой неврологической симптоматики</t>
  </si>
  <si>
    <t xml:space="preserve">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 </t>
  </si>
  <si>
    <t>Поликомпонентное иммуносупрессивное лечение локальных и распространенных форм системного склероза</t>
  </si>
  <si>
    <t>M34</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</si>
  <si>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</si>
  <si>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N04, N07, N25</t>
  </si>
  <si>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</si>
  <si>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РЕВМАТОЛОГИЯ</t>
  </si>
  <si>
    <t xml:space="preserve">М05.0, М05.1,   М05.2, М05.3,   М05.8, M06.0,   М06.1, М06.4,   М06.8, М08,         M45, М07.2,      M32, M34  </t>
  </si>
  <si>
    <t>Впервые выявленное заболевание с  высокой степенью активности воспалительного процесса или резистентностью к проводимой лекарственной терапии</t>
  </si>
  <si>
    <t>СЕРДЕЧНО-СОСУДИСТАЯ ХИРУРГИЯ</t>
  </si>
  <si>
    <t>Коронарная реваскуляризация миокарда с применением ангиопластики в сочетании со стентированием при ишемической болезни сердца</t>
  </si>
  <si>
    <t>ИБС со стенозированием 1-3-х коронарных артерий</t>
  </si>
  <si>
    <t>Эндоваскулярная, хирургическая коррекция нарушений ритма сердца без имплантации кардиовертера-дефибриллятора</t>
  </si>
  <si>
    <t>I44.1, I44.2, I45.2, I45.3, I45.6, I46.0, I47.0, I47.1, I47.2, I47.9, I48, I49.0, I49.5, Q22.5, Q24.6</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</si>
  <si>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</si>
  <si>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ТОРАКАЛЬНАЯ ХИРУРГИЯ</t>
  </si>
  <si>
    <t>Эндоскопические и эндоваскулярные операции на органах грудной полости</t>
  </si>
  <si>
    <t>I27.0</t>
  </si>
  <si>
    <t>Первичная легочная гипертензия</t>
  </si>
  <si>
    <t>Атриосептостомия</t>
  </si>
  <si>
    <t>I37</t>
  </si>
  <si>
    <t>Стеноз клапана легочной артерии</t>
  </si>
  <si>
    <t>Баллонная ангиопластика</t>
  </si>
  <si>
    <t>Видеоторакоскопические операции на органах грудной полости</t>
  </si>
  <si>
    <t>J43</t>
  </si>
  <si>
    <t>Эмфизема легкого</t>
  </si>
  <si>
    <t>Видеоторакоскопическая резекция легких при осложненной эмфиземе</t>
  </si>
  <si>
    <t>Расширенные и реконструктивно-пластические операции на органах грудной полости</t>
  </si>
  <si>
    <t>Болезни лимфатических сосудов и лимфатических узлов</t>
  </si>
  <si>
    <t xml:space="preserve">Болезни молочной железы, новообразования молочной железы доброкачественные, insitu, неопределенного и неизвестного характера </t>
  </si>
  <si>
    <t>Другие поражения суставов, болезни мягких тканей</t>
  </si>
  <si>
    <t>Артрозы</t>
  </si>
  <si>
    <t>Остеомиелит</t>
  </si>
  <si>
    <t>Остеопатии</t>
  </si>
  <si>
    <t>Доброкачественные новообразования костно-мышечной системы и соединительной ткани</t>
  </si>
  <si>
    <t>Доброкачественные новообразования ,новообразования insitu кожи, жировой ткани</t>
  </si>
  <si>
    <t>Открытые раны, поверхностные, другие и неуточненные травмы</t>
  </si>
  <si>
    <t>Гнойные состояния нижних дыхательных путей</t>
  </si>
  <si>
    <t>Нейрохирургия</t>
  </si>
  <si>
    <t>7.1</t>
  </si>
  <si>
    <t>Паралитические синдромы, травма спинного мозга</t>
  </si>
  <si>
    <t>7.2</t>
  </si>
  <si>
    <t>Дорсопатии, спондилопатии, переломы позвоночника</t>
  </si>
  <si>
    <t>Сотрясение головного мозга</t>
  </si>
  <si>
    <t>Доброкачественные новообразования нервной системы</t>
  </si>
  <si>
    <t>Переломы черепа, внутричерепная травма</t>
  </si>
  <si>
    <t>Неврология</t>
  </si>
  <si>
    <t>Дегенеративные и демиелинизирующие болезни нервной системы</t>
  </si>
  <si>
    <t>Эпилепсия, судороги</t>
  </si>
  <si>
    <t>Мигрень, головная боль</t>
  </si>
  <si>
    <t>Расстройства периферической нервной системы</t>
  </si>
  <si>
    <t>Другие нарушения нервной системы</t>
  </si>
  <si>
    <t>Другие цереброваскулярные болезни</t>
  </si>
  <si>
    <t>Кардиология</t>
  </si>
  <si>
    <t>Гипертоническая болезнь</t>
  </si>
  <si>
    <t>Нарушения ритма и проводимости</t>
  </si>
  <si>
    <t>Другие болезни сердца</t>
  </si>
  <si>
    <t>Нефрология</t>
  </si>
  <si>
    <t>Гломерулярные болезни</t>
  </si>
  <si>
    <t>Пульмонология</t>
  </si>
  <si>
    <t>Другие болезни органов дыхания</t>
  </si>
  <si>
    <t>Доброкачественные  новообразования, новообразования in situ органов дыхания, других и неуточненных органов грудной клетки</t>
  </si>
  <si>
    <t>Пневмония, плеврит, другие болезни плевры</t>
  </si>
  <si>
    <t>Острый бронхит, симптомы и признаки, относящиеся к органам дыхания</t>
  </si>
  <si>
    <t>Хронический бронхит, хобл, эмфизема, бронхоэктатическая болезнь</t>
  </si>
  <si>
    <t>Астма</t>
  </si>
  <si>
    <t>Ревматология</t>
  </si>
  <si>
    <t>Системные поражения соединительной ткани</t>
  </si>
  <si>
    <t>Инфекционные и воспалительные артропатии</t>
  </si>
  <si>
    <t>Ревматические болезни сердца</t>
  </si>
  <si>
    <t>Терапия</t>
  </si>
  <si>
    <t>вводятся в действие с 1 января 2016 года</t>
  </si>
  <si>
    <t>на 01.01.16г.</t>
  </si>
  <si>
    <t>на 01.01.17 г</t>
  </si>
  <si>
    <t>НА 2016 ГОД</t>
  </si>
  <si>
    <t>решением Комиссии по разработке территориальной программы обязательного медицинского страхования в Нижегородской области                                                                                                                        Протокол № ____     от _______________ 2015 г</t>
  </si>
  <si>
    <t>_________________Председатель Г.Н.Кузнецов</t>
  </si>
  <si>
    <t>ПЛАН-ЗАДАНИЕ ПО ОБЪЕМАМ ПРЕДОСТАВЛЕНИЯ</t>
  </si>
  <si>
    <t>Число койко/дней, включая реанимационные, всего  на 2015 год
(гр.7+гр.9+гр.11
+гр.13+гр.15)</t>
  </si>
  <si>
    <t>Число случаев госпитализации, всего на 2015 год
(гр.8+гр.10+ гр.12+гр.14
+гр.16)</t>
  </si>
  <si>
    <t>Число койко/дней, включая реанимационные, всего  на 2015 год
(гр.10+гр.12+гр.14
+гр.16+гр.18)</t>
  </si>
  <si>
    <t>Число случаев госпитализации, всего на 2015 год
(гр.11+гр.13+ гр.15+гр.17+гр.19)</t>
  </si>
  <si>
    <t>Малышев А.Ф.</t>
  </si>
  <si>
    <t>Аверина В.С.</t>
  </si>
  <si>
    <t>Тел. исполнителя 8-8313-21-06-35_</t>
  </si>
  <si>
    <t>Троицкая И.А.</t>
  </si>
  <si>
    <t xml:space="preserve">ГБУЗ НО "Больница скорой медицинской помощи г. Дзержинска"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</si>
</sst>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
    <numFmt numFmtId="174" formatCode="0.0000"/>
    <numFmt numFmtId="175" formatCode="0.00000"/>
    <numFmt numFmtId="176" formatCode="0.000000000"/>
    <numFmt numFmtId="177" formatCode="#,##0.00_ ;\-#,##0.00\ "/>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0.00_ ;[Red]\-#,##0.00\ "/>
    <numFmt numFmtId="183" formatCode="#,##0.000"/>
    <numFmt numFmtId="184" formatCode="#,##0.00&quot;р.&quot;"/>
    <numFmt numFmtId="185" formatCode="#,##0.000000"/>
    <numFmt numFmtId="186" formatCode="[$-FC19]d\ mmmm\ yyyy\ &quot;г.&quot;"/>
    <numFmt numFmtId="187" formatCode="#,##0.0000"/>
    <numFmt numFmtId="188" formatCode="#,##0.00000"/>
    <numFmt numFmtId="189" formatCode="0.0000000"/>
    <numFmt numFmtId="190" formatCode="0.00000000"/>
    <numFmt numFmtId="191" formatCode="0.000000"/>
    <numFmt numFmtId="192" formatCode="0.0000000000"/>
    <numFmt numFmtId="193" formatCode="_(* #,##0_);_(* \(#,##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2]\ ###,000_);[Red]\([$€-2]\ ###,000\)"/>
  </numFmts>
  <fonts count="58">
    <font>
      <sz val="10"/>
      <name val="Times New Roman Cyr"/>
      <family val="0"/>
    </font>
    <font>
      <b/>
      <sz val="10"/>
      <name val="Times New Roman Cyr"/>
      <family val="0"/>
    </font>
    <font>
      <i/>
      <sz val="10"/>
      <name val="Times New Roman Cyr"/>
      <family val="0"/>
    </font>
    <font>
      <b/>
      <i/>
      <sz val="10"/>
      <name val="Times New Roman Cyr"/>
      <family val="0"/>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7.5"/>
      <color indexed="12"/>
      <name val="Times New Roman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u val="single"/>
      <sz val="7.5"/>
      <color indexed="36"/>
      <name val="Times New Roman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b/>
      <sz val="13"/>
      <name val="Times New Roman"/>
      <family val="1"/>
    </font>
    <font>
      <sz val="13"/>
      <name val="Times New Roman"/>
      <family val="1"/>
    </font>
    <font>
      <sz val="12"/>
      <name val="Times New Roman"/>
      <family val="1"/>
    </font>
    <font>
      <b/>
      <sz val="14"/>
      <name val="Times New Roman"/>
      <family val="1"/>
    </font>
    <font>
      <sz val="10"/>
      <name val="Arial Cyr"/>
      <family val="0"/>
    </font>
    <font>
      <sz val="14"/>
      <name val="Times New Roman"/>
      <family val="1"/>
    </font>
    <font>
      <sz val="12"/>
      <color indexed="10"/>
      <name val="Times New Roman"/>
      <family val="1"/>
    </font>
    <font>
      <sz val="14"/>
      <name val="Times New Roman Cyr"/>
      <family val="0"/>
    </font>
    <font>
      <sz val="10"/>
      <name val="Times New Roman"/>
      <family val="1"/>
    </font>
    <font>
      <b/>
      <sz val="18"/>
      <name val="Times New Roman Cyr"/>
      <family val="0"/>
    </font>
    <font>
      <sz val="16"/>
      <name val="Times New Roman Cyr"/>
      <family val="0"/>
    </font>
    <font>
      <b/>
      <sz val="16"/>
      <name val="Times New Roman Cyr"/>
      <family val="0"/>
    </font>
    <font>
      <b/>
      <sz val="14"/>
      <name val="Times New Roman Cyr"/>
      <family val="0"/>
    </font>
    <font>
      <sz val="12"/>
      <name val="Times New Roman Cyr"/>
      <family val="0"/>
    </font>
    <font>
      <i/>
      <sz val="10"/>
      <color indexed="10"/>
      <name val="Times New Roman Cyr"/>
      <family val="0"/>
    </font>
    <font>
      <i/>
      <sz val="12"/>
      <color indexed="10"/>
      <name val="Times New Roman"/>
      <family val="1"/>
    </font>
    <font>
      <sz val="8"/>
      <name val="Times New Roman Cyr"/>
      <family val="0"/>
    </font>
    <font>
      <b/>
      <sz val="12"/>
      <color indexed="8"/>
      <name val="Times New Roman"/>
      <family val="1"/>
    </font>
    <font>
      <b/>
      <sz val="10"/>
      <name val="Times New Roman"/>
      <family val="1"/>
    </font>
    <font>
      <u val="single"/>
      <sz val="10"/>
      <name val="Arial Cyr"/>
      <family val="0"/>
    </font>
    <font>
      <i/>
      <sz val="12"/>
      <color indexed="10"/>
      <name val="Times New Roman Cyr"/>
      <family val="0"/>
    </font>
    <font>
      <i/>
      <sz val="13"/>
      <color indexed="10"/>
      <name val="Times New Roman"/>
      <family val="1"/>
    </font>
    <font>
      <sz val="13"/>
      <name val="Times New Roman Cyr"/>
      <family val="0"/>
    </font>
    <font>
      <sz val="11"/>
      <name val="Times New Roman"/>
      <family val="1"/>
    </font>
    <font>
      <sz val="8"/>
      <name val="Arial"/>
      <family val="2"/>
    </font>
    <font>
      <b/>
      <sz val="12"/>
      <name val="Arial CYR"/>
      <family val="0"/>
    </font>
    <font>
      <b/>
      <u val="single"/>
      <sz val="12"/>
      <name val="Arial Cyr"/>
      <family val="0"/>
    </font>
    <font>
      <b/>
      <sz val="11"/>
      <name val="Times New Roman"/>
      <family val="1"/>
    </font>
    <font>
      <b/>
      <vertAlign val="superscript"/>
      <sz val="12"/>
      <color indexed="8"/>
      <name val="Times New Roman"/>
      <family val="1"/>
    </font>
    <font>
      <b/>
      <vertAlign val="superscript"/>
      <sz val="8"/>
      <color indexed="8"/>
      <name val="Times New Roman"/>
      <family val="1"/>
    </font>
    <font>
      <sz val="13"/>
      <name val="Arial"/>
      <family val="0"/>
    </font>
    <font>
      <b/>
      <sz val="13"/>
      <name val="Times New Roman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medium"/>
      <top style="thin"/>
      <bottom style="medium"/>
    </border>
    <border>
      <left>
        <color indexed="63"/>
      </left>
      <right style="thin"/>
      <top style="thin"/>
      <bottom style="medium"/>
    </border>
    <border>
      <left>
        <color indexed="63"/>
      </left>
      <right style="thin"/>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medium"/>
      <bottom style="mediu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color indexed="63"/>
      </bottom>
    </border>
    <border>
      <left>
        <color indexed="63"/>
      </left>
      <right style="thin"/>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18" fillId="0" borderId="0">
      <alignment/>
      <protection/>
    </xf>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39">
    <xf numFmtId="0" fontId="0" fillId="0" borderId="0" xfId="0" applyAlignment="1">
      <alignment/>
    </xf>
    <xf numFmtId="0" fontId="28" fillId="0" borderId="0" xfId="57" applyFont="1" applyFill="1" applyAlignment="1">
      <alignment horizontal="center"/>
      <protection/>
    </xf>
    <xf numFmtId="0" fontId="28" fillId="0" borderId="0" xfId="57" applyFont="1" applyFill="1" applyAlignment="1">
      <alignment vertical="center" wrapText="1"/>
      <protection/>
    </xf>
    <xf numFmtId="0" fontId="28" fillId="0" borderId="0" xfId="57" applyFont="1" applyFill="1">
      <alignment/>
      <protection/>
    </xf>
    <xf numFmtId="0" fontId="28" fillId="0" borderId="0" xfId="57" applyFont="1" applyAlignment="1">
      <alignment horizontal="center"/>
      <protection/>
    </xf>
    <xf numFmtId="0" fontId="28" fillId="0" borderId="0" xfId="57" applyFont="1" applyFill="1" applyAlignment="1">
      <alignment horizontal="center"/>
      <protection/>
    </xf>
    <xf numFmtId="0" fontId="25" fillId="0" borderId="0" xfId="57" applyFont="1" applyFill="1" applyAlignment="1">
      <alignment vertical="center" wrapText="1"/>
      <protection/>
    </xf>
    <xf numFmtId="0" fontId="28" fillId="0" borderId="0" xfId="57" applyFont="1" applyFill="1" applyBorder="1" applyAlignment="1">
      <alignment horizontal="center"/>
      <protection/>
    </xf>
    <xf numFmtId="0" fontId="28" fillId="0" borderId="0" xfId="57" applyFont="1" applyFill="1" applyBorder="1" applyAlignment="1">
      <alignment vertical="center" wrapText="1"/>
      <protection/>
    </xf>
    <xf numFmtId="0" fontId="31" fillId="0" borderId="0" xfId="57" applyFont="1" applyFill="1" applyAlignment="1">
      <alignment vertical="center" wrapText="1"/>
      <protection/>
    </xf>
    <xf numFmtId="0" fontId="31" fillId="0" borderId="0" xfId="57" applyFont="1" applyFill="1" applyAlignment="1">
      <alignment horizontal="center"/>
      <protection/>
    </xf>
    <xf numFmtId="0" fontId="31" fillId="0" borderId="0" xfId="57" applyFont="1" applyFill="1">
      <alignment/>
      <protection/>
    </xf>
    <xf numFmtId="0" fontId="31" fillId="0" borderId="0" xfId="57" applyFont="1" applyAlignment="1">
      <alignment horizontal="center"/>
      <protection/>
    </xf>
    <xf numFmtId="0" fontId="31" fillId="0" borderId="0" xfId="57" applyFont="1" applyAlignment="1">
      <alignment vertical="center" wrapText="1"/>
      <protection/>
    </xf>
    <xf numFmtId="0" fontId="31" fillId="0" borderId="0" xfId="57" applyFont="1">
      <alignment/>
      <protection/>
    </xf>
    <xf numFmtId="0" fontId="28" fillId="0" borderId="0" xfId="57" applyFont="1" applyAlignment="1">
      <alignment vertical="center" wrapText="1"/>
      <protection/>
    </xf>
    <xf numFmtId="0" fontId="28" fillId="0" borderId="0" xfId="57" applyFont="1">
      <alignment/>
      <protection/>
    </xf>
    <xf numFmtId="0" fontId="32" fillId="0" borderId="0" xfId="57" applyFont="1" applyAlignment="1">
      <alignment horizontal="left"/>
      <protection/>
    </xf>
    <xf numFmtId="0" fontId="26" fillId="0" borderId="10" xfId="57" applyFont="1" applyFill="1" applyBorder="1" applyAlignment="1">
      <alignment horizontal="center" vertical="center" wrapText="1"/>
      <protection/>
    </xf>
    <xf numFmtId="3" fontId="28" fillId="0" borderId="0" xfId="0" applyNumberFormat="1" applyFont="1" applyBorder="1" applyAlignment="1">
      <alignment/>
    </xf>
    <xf numFmtId="0" fontId="34" fillId="0" borderId="0" xfId="0" applyFont="1" applyBorder="1" applyAlignment="1">
      <alignment/>
    </xf>
    <xf numFmtId="0" fontId="34" fillId="0" borderId="0" xfId="0" applyFont="1" applyAlignment="1">
      <alignment/>
    </xf>
    <xf numFmtId="0" fontId="27" fillId="0" borderId="11" xfId="0" applyFont="1" applyBorder="1" applyAlignment="1">
      <alignment horizontal="center"/>
    </xf>
    <xf numFmtId="0" fontId="27" fillId="0" borderId="12" xfId="0" applyFont="1" applyBorder="1" applyAlignment="1">
      <alignment wrapText="1"/>
    </xf>
    <xf numFmtId="2" fontId="27" fillId="0" borderId="12" xfId="0" applyNumberFormat="1" applyFont="1" applyBorder="1" applyAlignment="1">
      <alignment wrapText="1"/>
    </xf>
    <xf numFmtId="0" fontId="27" fillId="0" borderId="12" xfId="0" applyFont="1" applyFill="1" applyBorder="1" applyAlignment="1">
      <alignment wrapText="1"/>
    </xf>
    <xf numFmtId="0" fontId="27" fillId="0" borderId="13" xfId="0" applyFont="1" applyBorder="1" applyAlignment="1">
      <alignment horizontal="center"/>
    </xf>
    <xf numFmtId="0" fontId="0" fillId="0" borderId="0" xfId="0" applyFont="1" applyFill="1" applyAlignment="1">
      <alignment/>
    </xf>
    <xf numFmtId="0" fontId="29" fillId="0" borderId="0" xfId="57" applyFont="1" applyFill="1" applyAlignment="1">
      <alignment horizontal="center" vertical="center"/>
      <protection/>
    </xf>
    <xf numFmtId="0" fontId="29" fillId="0" borderId="0" xfId="57" applyFont="1" applyFill="1" applyAlignment="1">
      <alignment horizontal="left" vertical="center" wrapText="1"/>
      <protection/>
    </xf>
    <xf numFmtId="0" fontId="27" fillId="0" borderId="14" xfId="0" applyFont="1" applyBorder="1" applyAlignment="1">
      <alignment wrapText="1"/>
    </xf>
    <xf numFmtId="0" fontId="26" fillId="0" borderId="15" xfId="57" applyFont="1" applyFill="1" applyBorder="1" applyAlignment="1">
      <alignment horizontal="center" vertical="center" wrapText="1"/>
      <protection/>
    </xf>
    <xf numFmtId="0" fontId="26" fillId="0" borderId="16" xfId="57" applyFont="1" applyFill="1" applyBorder="1" applyAlignment="1">
      <alignment horizontal="center" vertical="center" wrapText="1"/>
      <protection/>
    </xf>
    <xf numFmtId="0" fontId="26" fillId="0" borderId="17" xfId="57" applyFont="1" applyFill="1" applyBorder="1" applyAlignment="1">
      <alignment horizontal="center" vertical="center" wrapText="1"/>
      <protection/>
    </xf>
    <xf numFmtId="0" fontId="26" fillId="0" borderId="16" xfId="57" applyFont="1" applyFill="1" applyBorder="1" applyAlignment="1">
      <alignment vertical="center" wrapText="1"/>
      <protection/>
    </xf>
    <xf numFmtId="0" fontId="27" fillId="0" borderId="18" xfId="0" applyFont="1" applyBorder="1" applyAlignment="1">
      <alignment wrapText="1"/>
    </xf>
    <xf numFmtId="0" fontId="27" fillId="0" borderId="18" xfId="0" applyFont="1" applyFill="1" applyBorder="1" applyAlignment="1">
      <alignment wrapText="1"/>
    </xf>
    <xf numFmtId="0" fontId="27" fillId="0" borderId="19" xfId="0" applyFont="1" applyFill="1" applyBorder="1" applyAlignment="1">
      <alignment wrapText="1"/>
    </xf>
    <xf numFmtId="0" fontId="28" fillId="0" borderId="20" xfId="57" applyFont="1" applyFill="1" applyBorder="1" applyAlignment="1">
      <alignment horizontal="center"/>
      <protection/>
    </xf>
    <xf numFmtId="0" fontId="27" fillId="0" borderId="21" xfId="57" applyFont="1" applyFill="1" applyBorder="1" applyAlignment="1">
      <alignment vertical="center" wrapText="1"/>
      <protection/>
    </xf>
    <xf numFmtId="0" fontId="31" fillId="0" borderId="22" xfId="57" applyFont="1" applyFill="1" applyBorder="1" applyAlignment="1">
      <alignment horizontal="center" vertical="center" wrapText="1"/>
      <protection/>
    </xf>
    <xf numFmtId="0" fontId="31" fillId="0" borderId="20" xfId="57" applyFont="1" applyFill="1" applyBorder="1" applyAlignment="1">
      <alignment horizontal="center" vertical="center" wrapText="1"/>
      <protection/>
    </xf>
    <xf numFmtId="0" fontId="25" fillId="0" borderId="10" xfId="57" applyFont="1" applyFill="1" applyBorder="1" applyAlignment="1">
      <alignment horizontal="center"/>
      <protection/>
    </xf>
    <xf numFmtId="0" fontId="31" fillId="0" borderId="21" xfId="57" applyFont="1" applyFill="1" applyBorder="1" applyAlignment="1">
      <alignment horizontal="center" vertical="center" wrapText="1"/>
      <protection/>
    </xf>
    <xf numFmtId="3" fontId="28" fillId="0" borderId="0" xfId="57" applyNumberFormat="1" applyFont="1" applyFill="1">
      <alignment/>
      <protection/>
    </xf>
    <xf numFmtId="3" fontId="28" fillId="0" borderId="0" xfId="57" applyNumberFormat="1" applyFont="1" applyFill="1" applyAlignment="1">
      <alignment horizontal="center"/>
      <protection/>
    </xf>
    <xf numFmtId="3" fontId="29" fillId="0" borderId="0" xfId="57" applyNumberFormat="1" applyFont="1" applyFill="1" applyAlignment="1">
      <alignment horizontal="center" vertical="center"/>
      <protection/>
    </xf>
    <xf numFmtId="3" fontId="28" fillId="0" borderId="0" xfId="57" applyNumberFormat="1" applyFont="1" applyFill="1" applyBorder="1" applyAlignment="1">
      <alignment horizontal="center"/>
      <protection/>
    </xf>
    <xf numFmtId="3" fontId="33" fillId="0" borderId="0" xfId="0" applyNumberFormat="1" applyFont="1" applyFill="1" applyAlignment="1">
      <alignment/>
    </xf>
    <xf numFmtId="3"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vertical="center"/>
      <protection/>
    </xf>
    <xf numFmtId="3" fontId="0" fillId="0" borderId="0" xfId="0" applyNumberFormat="1" applyFont="1" applyFill="1" applyAlignment="1">
      <alignment/>
    </xf>
    <xf numFmtId="3" fontId="31" fillId="0" borderId="0" xfId="57" applyNumberFormat="1" applyFont="1" applyFill="1">
      <alignment/>
      <protection/>
    </xf>
    <xf numFmtId="3" fontId="31" fillId="0" borderId="0" xfId="57" applyNumberFormat="1" applyFont="1">
      <alignment/>
      <protection/>
    </xf>
    <xf numFmtId="3" fontId="28" fillId="0" borderId="0" xfId="57" applyNumberFormat="1" applyFont="1">
      <alignment/>
      <protection/>
    </xf>
    <xf numFmtId="0" fontId="27" fillId="0" borderId="20" xfId="0" applyFont="1" applyBorder="1" applyAlignment="1">
      <alignment horizontal="center"/>
    </xf>
    <xf numFmtId="0" fontId="25" fillId="0" borderId="10" xfId="57" applyFont="1" applyFill="1" applyBorder="1" applyAlignment="1">
      <alignment horizontal="center" vertical="center"/>
      <protection/>
    </xf>
    <xf numFmtId="0" fontId="25" fillId="0" borderId="10" xfId="57" applyFont="1" applyFill="1" applyBorder="1" applyAlignment="1">
      <alignment horizontal="center" vertical="center" wrapText="1"/>
      <protection/>
    </xf>
    <xf numFmtId="0" fontId="26" fillId="0" borderId="23" xfId="57" applyFont="1" applyFill="1" applyBorder="1" applyAlignment="1">
      <alignment horizontal="center" vertical="center" wrapText="1"/>
      <protection/>
    </xf>
    <xf numFmtId="3" fontId="26" fillId="0" borderId="24" xfId="57" applyNumberFormat="1" applyFont="1" applyFill="1" applyBorder="1" applyAlignment="1">
      <alignment horizontal="center" vertical="center" wrapText="1"/>
      <protection/>
    </xf>
    <xf numFmtId="3" fontId="26" fillId="0" borderId="17" xfId="57" applyNumberFormat="1" applyFont="1" applyFill="1" applyBorder="1" applyAlignment="1">
      <alignment horizontal="center" vertical="center" wrapText="1"/>
      <protection/>
    </xf>
    <xf numFmtId="0" fontId="0" fillId="0" borderId="0" xfId="56" applyFill="1">
      <alignment/>
      <protection/>
    </xf>
    <xf numFmtId="0" fontId="0" fillId="0" borderId="0" xfId="56" applyFill="1" applyAlignment="1">
      <alignment horizontal="center"/>
      <protection/>
    </xf>
    <xf numFmtId="0" fontId="38" fillId="0" borderId="0" xfId="56" applyFont="1" applyFill="1" applyAlignment="1">
      <alignment horizontal="center"/>
      <protection/>
    </xf>
    <xf numFmtId="0" fontId="26" fillId="0" borderId="16" xfId="56" applyFont="1" applyFill="1" applyBorder="1" applyAlignment="1">
      <alignment horizontal="center" vertical="center" wrapText="1"/>
      <protection/>
    </xf>
    <xf numFmtId="0" fontId="28" fillId="0" borderId="0" xfId="56" applyFont="1" applyFill="1">
      <alignment/>
      <protection/>
    </xf>
    <xf numFmtId="0" fontId="28" fillId="0" borderId="0" xfId="56" applyFont="1" applyFill="1" applyAlignment="1">
      <alignment vertical="center" wrapText="1"/>
      <protection/>
    </xf>
    <xf numFmtId="0" fontId="26" fillId="0" borderId="23" xfId="56" applyFont="1" applyFill="1" applyBorder="1" applyAlignment="1">
      <alignment horizontal="center" vertical="center" wrapText="1"/>
      <protection/>
    </xf>
    <xf numFmtId="0" fontId="26" fillId="0" borderId="10" xfId="56" applyFont="1" applyFill="1" applyBorder="1" applyAlignment="1">
      <alignment horizontal="center" vertical="center" wrapText="1"/>
      <protection/>
    </xf>
    <xf numFmtId="0" fontId="28" fillId="0" borderId="0" xfId="56" applyFont="1" applyFill="1">
      <alignment/>
      <protection/>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0" fillId="0" borderId="27" xfId="0" applyBorder="1" applyAlignment="1">
      <alignment/>
    </xf>
    <xf numFmtId="0" fontId="26" fillId="0" borderId="28" xfId="56" applyFont="1" applyFill="1" applyBorder="1" applyAlignment="1">
      <alignment horizontal="center" vertical="center" wrapText="1"/>
      <protection/>
    </xf>
    <xf numFmtId="0" fontId="26" fillId="0" borderId="29" xfId="56" applyFont="1" applyFill="1" applyBorder="1" applyAlignment="1">
      <alignment horizontal="center" vertical="center" wrapText="1"/>
      <protection/>
    </xf>
    <xf numFmtId="0" fontId="0" fillId="0" borderId="0" xfId="0" applyBorder="1" applyAlignment="1">
      <alignment/>
    </xf>
    <xf numFmtId="0" fontId="27" fillId="0" borderId="0" xfId="0" applyFont="1" applyFill="1" applyBorder="1" applyAlignment="1">
      <alignment horizontal="center" vertical="center" wrapText="1"/>
    </xf>
    <xf numFmtId="0" fontId="28" fillId="0" borderId="30" xfId="56" applyFont="1" applyFill="1" applyBorder="1" applyAlignment="1">
      <alignment horizontal="center"/>
      <protection/>
    </xf>
    <xf numFmtId="0" fontId="28" fillId="0" borderId="25" xfId="56" applyFont="1" applyFill="1" applyBorder="1" applyAlignment="1">
      <alignment horizontal="center"/>
      <protection/>
    </xf>
    <xf numFmtId="3" fontId="28" fillId="0" borderId="31" xfId="56" applyNumberFormat="1" applyFont="1" applyFill="1" applyBorder="1" applyAlignment="1">
      <alignment horizontal="center"/>
      <protection/>
    </xf>
    <xf numFmtId="3" fontId="28" fillId="0" borderId="32" xfId="56" applyNumberFormat="1" applyFont="1" applyFill="1" applyBorder="1" applyAlignment="1">
      <alignment horizontal="center"/>
      <protection/>
    </xf>
    <xf numFmtId="0" fontId="0" fillId="0" borderId="10" xfId="56" applyFill="1" applyBorder="1">
      <alignment/>
      <protection/>
    </xf>
    <xf numFmtId="49" fontId="28" fillId="0" borderId="31" xfId="56" applyNumberFormat="1" applyFont="1" applyFill="1" applyBorder="1" applyAlignment="1">
      <alignment horizontal="center"/>
      <protection/>
    </xf>
    <xf numFmtId="3" fontId="29" fillId="0" borderId="10" xfId="57" applyNumberFormat="1" applyFont="1" applyFill="1" applyBorder="1" applyAlignment="1">
      <alignment horizontal="center" vertical="center" wrapText="1"/>
      <protection/>
    </xf>
    <xf numFmtId="3" fontId="29" fillId="0" borderId="17" xfId="57" applyNumberFormat="1" applyFont="1" applyFill="1" applyBorder="1" applyAlignment="1">
      <alignment horizontal="center" vertical="center" wrapText="1"/>
      <protection/>
    </xf>
    <xf numFmtId="3" fontId="28" fillId="0" borderId="27" xfId="56" applyNumberFormat="1" applyFont="1" applyFill="1" applyBorder="1" applyAlignment="1">
      <alignment horizontal="center"/>
      <protection/>
    </xf>
    <xf numFmtId="0" fontId="27" fillId="0" borderId="33" xfId="0" applyFont="1" applyFill="1" applyBorder="1" applyAlignment="1">
      <alignment horizontal="center" vertical="center" wrapText="1"/>
    </xf>
    <xf numFmtId="0" fontId="26" fillId="0" borderId="24" xfId="56" applyFont="1" applyFill="1" applyBorder="1" applyAlignment="1">
      <alignment horizontal="center" vertical="center" wrapText="1"/>
      <protection/>
    </xf>
    <xf numFmtId="0" fontId="26" fillId="0" borderId="0" xfId="56" applyFont="1" applyFill="1" applyBorder="1" applyAlignment="1">
      <alignment horizontal="center" vertical="center" wrapText="1"/>
      <protection/>
    </xf>
    <xf numFmtId="3" fontId="28" fillId="8" borderId="0" xfId="56" applyNumberFormat="1" applyFont="1" applyFill="1" applyBorder="1" applyAlignment="1">
      <alignment horizontal="center"/>
      <protection/>
    </xf>
    <xf numFmtId="3" fontId="28" fillId="0" borderId="0" xfId="56" applyNumberFormat="1" applyFont="1" applyFill="1" applyBorder="1" applyAlignment="1">
      <alignment horizontal="center"/>
      <protection/>
    </xf>
    <xf numFmtId="3" fontId="28" fillId="0" borderId="0" xfId="56" applyNumberFormat="1" applyFont="1" applyFill="1" applyBorder="1" applyAlignment="1">
      <alignment horizontal="center"/>
      <protection/>
    </xf>
    <xf numFmtId="3" fontId="0" fillId="0" borderId="0" xfId="56" applyNumberFormat="1" applyFill="1" applyBorder="1" applyAlignment="1">
      <alignment horizontal="center"/>
      <protection/>
    </xf>
    <xf numFmtId="3" fontId="38" fillId="0" borderId="0" xfId="56" applyNumberFormat="1" applyFont="1" applyFill="1" applyBorder="1" applyAlignment="1">
      <alignment horizontal="center"/>
      <protection/>
    </xf>
    <xf numFmtId="0" fontId="41" fillId="0" borderId="0" xfId="56" applyFont="1" applyFill="1" applyAlignment="1">
      <alignment horizontal="center" vertical="center" wrapText="1"/>
      <protection/>
    </xf>
    <xf numFmtId="0" fontId="28" fillId="0" borderId="0" xfId="56" applyFont="1" applyFill="1" applyAlignment="1">
      <alignment horizontal="center"/>
      <protection/>
    </xf>
    <xf numFmtId="0" fontId="28" fillId="0" borderId="0" xfId="56" applyFont="1" applyFill="1" applyAlignment="1">
      <alignment horizontal="center" vertical="center" wrapText="1"/>
      <protection/>
    </xf>
    <xf numFmtId="3" fontId="41" fillId="0" borderId="0" xfId="56" applyNumberFormat="1" applyFont="1" applyFill="1" applyAlignment="1">
      <alignment horizontal="center"/>
      <protection/>
    </xf>
    <xf numFmtId="0" fontId="29" fillId="0" borderId="0" xfId="0" applyFont="1" applyAlignment="1">
      <alignment horizontal="center" vertical="center" wrapText="1"/>
    </xf>
    <xf numFmtId="0" fontId="0" fillId="0" borderId="0" xfId="0" applyAlignment="1">
      <alignment horizontal="center"/>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34" fillId="0" borderId="37" xfId="0" applyFont="1" applyBorder="1" applyAlignment="1">
      <alignment horizontal="center" vertical="center" wrapText="1"/>
    </xf>
    <xf numFmtId="0" fontId="34" fillId="0" borderId="37" xfId="0" applyFont="1" applyBorder="1" applyAlignment="1">
      <alignment horizontal="left" vertical="center" wrapText="1"/>
    </xf>
    <xf numFmtId="178" fontId="28" fillId="0" borderId="11" xfId="56" applyNumberFormat="1" applyFont="1" applyFill="1" applyBorder="1" applyAlignment="1">
      <alignment horizontal="center"/>
      <protection/>
    </xf>
    <xf numFmtId="0" fontId="39" fillId="0" borderId="27" xfId="0" applyFont="1" applyBorder="1" applyAlignment="1">
      <alignment/>
    </xf>
    <xf numFmtId="0" fontId="44" fillId="0" borderId="31" xfId="0" applyFont="1" applyBorder="1" applyAlignment="1">
      <alignment horizontal="center" vertical="center" wrapText="1"/>
    </xf>
    <xf numFmtId="0" fontId="47" fillId="0" borderId="0" xfId="0" applyFont="1" applyFill="1" applyBorder="1" applyAlignment="1">
      <alignment horizontal="center" vertical="center" wrapText="1"/>
    </xf>
    <xf numFmtId="0" fontId="40" fillId="0" borderId="0" xfId="0" applyFont="1" applyFill="1" applyAlignment="1">
      <alignment horizontal="center"/>
    </xf>
    <xf numFmtId="0" fontId="46" fillId="0" borderId="0" xfId="0" applyFont="1" applyFill="1" applyBorder="1" applyAlignment="1">
      <alignment/>
    </xf>
    <xf numFmtId="3" fontId="41" fillId="0" borderId="0" xfId="57" applyNumberFormat="1" applyFont="1" applyFill="1" applyBorder="1" applyAlignment="1">
      <alignment horizontal="center" vertical="top"/>
      <protection/>
    </xf>
    <xf numFmtId="0" fontId="29" fillId="0" borderId="0" xfId="57" applyFont="1" applyFill="1" applyAlignment="1">
      <alignment/>
      <protection/>
    </xf>
    <xf numFmtId="0" fontId="0" fillId="0" borderId="38" xfId="0" applyBorder="1" applyAlignment="1">
      <alignment/>
    </xf>
    <xf numFmtId="0" fontId="0" fillId="0" borderId="12" xfId="0" applyBorder="1" applyAlignment="1">
      <alignment/>
    </xf>
    <xf numFmtId="0" fontId="26" fillId="0" borderId="39" xfId="56" applyFont="1" applyFill="1" applyBorder="1" applyAlignment="1">
      <alignment horizontal="center" vertical="center" wrapText="1"/>
      <protection/>
    </xf>
    <xf numFmtId="0" fontId="28" fillId="0" borderId="0" xfId="57" applyFont="1" applyAlignment="1">
      <alignment/>
      <protection/>
    </xf>
    <xf numFmtId="0" fontId="26" fillId="0" borderId="40" xfId="56" applyFont="1" applyFill="1" applyBorder="1" applyAlignment="1">
      <alignment horizontal="center" vertical="center" wrapText="1"/>
      <protection/>
    </xf>
    <xf numFmtId="0" fontId="25" fillId="0" borderId="10" xfId="56" applyFont="1" applyFill="1" applyBorder="1" applyAlignment="1">
      <alignment horizontal="center"/>
      <protection/>
    </xf>
    <xf numFmtId="0" fontId="28" fillId="0" borderId="41" xfId="56" applyFont="1" applyFill="1" applyBorder="1" applyAlignment="1">
      <alignment horizontal="center"/>
      <protection/>
    </xf>
    <xf numFmtId="0" fontId="27" fillId="0" borderId="40" xfId="56" applyFont="1" applyFill="1" applyBorder="1" applyAlignment="1">
      <alignment horizontal="left" vertical="center" wrapText="1"/>
      <protection/>
    </xf>
    <xf numFmtId="0" fontId="28" fillId="0" borderId="11" xfId="56" applyFont="1" applyFill="1" applyBorder="1" applyAlignment="1">
      <alignment horizontal="center"/>
      <protection/>
    </xf>
    <xf numFmtId="0" fontId="27" fillId="0" borderId="12" xfId="56" applyFont="1" applyFill="1" applyBorder="1" applyAlignment="1">
      <alignment horizontal="left" vertical="center" wrapText="1"/>
      <protection/>
    </xf>
    <xf numFmtId="0" fontId="27" fillId="0" borderId="12" xfId="56" applyFont="1" applyFill="1" applyBorder="1" applyAlignment="1">
      <alignment horizontal="left" vertical="center" wrapText="1"/>
      <protection/>
    </xf>
    <xf numFmtId="0" fontId="27" fillId="0" borderId="42" xfId="56" applyFont="1" applyFill="1" applyBorder="1" applyAlignment="1">
      <alignment horizontal="left" vertical="center" wrapText="1"/>
      <protection/>
    </xf>
    <xf numFmtId="0" fontId="28" fillId="0" borderId="13" xfId="56" applyFont="1" applyFill="1" applyBorder="1" applyAlignment="1">
      <alignment horizontal="center"/>
      <protection/>
    </xf>
    <xf numFmtId="0" fontId="33" fillId="0" borderId="43" xfId="56" applyFont="1" applyFill="1" applyBorder="1" applyAlignment="1">
      <alignment horizontal="left" vertical="center" wrapText="1"/>
      <protection/>
    </xf>
    <xf numFmtId="0" fontId="33" fillId="0" borderId="44" xfId="56" applyFont="1" applyFill="1" applyBorder="1" applyAlignment="1">
      <alignment horizontal="left" vertical="center" wrapText="1"/>
      <protection/>
    </xf>
    <xf numFmtId="0" fontId="28" fillId="0" borderId="41" xfId="56" applyFont="1" applyFill="1" applyBorder="1" applyAlignment="1">
      <alignment horizontal="center"/>
      <protection/>
    </xf>
    <xf numFmtId="0" fontId="27" fillId="0" borderId="44" xfId="56" applyFont="1" applyFill="1" applyBorder="1" applyAlignment="1">
      <alignment horizontal="left" vertical="center" wrapText="1"/>
      <protection/>
    </xf>
    <xf numFmtId="0" fontId="28" fillId="0" borderId="11" xfId="56" applyFont="1" applyFill="1" applyBorder="1" applyAlignment="1">
      <alignment horizontal="center"/>
      <protection/>
    </xf>
    <xf numFmtId="0" fontId="28" fillId="0" borderId="13" xfId="56" applyFont="1" applyFill="1" applyBorder="1" applyAlignment="1">
      <alignment horizontal="center"/>
      <protection/>
    </xf>
    <xf numFmtId="0" fontId="27" fillId="0" borderId="43" xfId="56" applyFont="1" applyFill="1" applyBorder="1" applyAlignment="1">
      <alignment horizontal="left" vertical="center" wrapText="1"/>
      <protection/>
    </xf>
    <xf numFmtId="0" fontId="29" fillId="0" borderId="16" xfId="56" applyFont="1" applyFill="1" applyBorder="1" applyAlignment="1">
      <alignment horizontal="left" vertical="center" wrapText="1"/>
      <protection/>
    </xf>
    <xf numFmtId="0" fontId="28" fillId="0" borderId="45" xfId="56" applyFont="1" applyFill="1" applyBorder="1" applyAlignment="1">
      <alignment horizontal="center"/>
      <protection/>
    </xf>
    <xf numFmtId="0" fontId="28" fillId="0" borderId="10" xfId="56" applyFont="1" applyFill="1" applyBorder="1" applyAlignment="1">
      <alignment horizontal="center"/>
      <protection/>
    </xf>
    <xf numFmtId="0" fontId="28" fillId="0" borderId="16" xfId="56" applyFont="1" applyFill="1" applyBorder="1" applyAlignment="1">
      <alignment horizontal="left" vertical="center" wrapText="1"/>
      <protection/>
    </xf>
    <xf numFmtId="0" fontId="27" fillId="0" borderId="43" xfId="56" applyFont="1" applyFill="1" applyBorder="1" applyAlignment="1">
      <alignment horizontal="left" vertical="center" wrapText="1"/>
      <protection/>
    </xf>
    <xf numFmtId="0" fontId="27" fillId="0" borderId="44" xfId="56" applyFont="1" applyFill="1" applyBorder="1" applyAlignment="1">
      <alignment horizontal="left" vertical="center" wrapText="1"/>
      <protection/>
    </xf>
    <xf numFmtId="0" fontId="28" fillId="0" borderId="20" xfId="56" applyFont="1" applyFill="1" applyBorder="1" applyAlignment="1">
      <alignment horizontal="center"/>
      <protection/>
    </xf>
    <xf numFmtId="0" fontId="28" fillId="0" borderId="39" xfId="56" applyFont="1" applyFill="1" applyBorder="1" applyAlignment="1">
      <alignment horizontal="center"/>
      <protection/>
    </xf>
    <xf numFmtId="0" fontId="27" fillId="0" borderId="14" xfId="56" applyFont="1" applyFill="1" applyBorder="1" applyAlignment="1">
      <alignment horizontal="left" vertical="center" wrapText="1"/>
      <protection/>
    </xf>
    <xf numFmtId="0" fontId="39" fillId="0" borderId="13" xfId="56" applyFont="1" applyFill="1" applyBorder="1" applyAlignment="1">
      <alignment horizontal="center"/>
      <protection/>
    </xf>
    <xf numFmtId="0" fontId="48" fillId="0" borderId="41" xfId="56" applyFont="1" applyFill="1" applyBorder="1" applyAlignment="1">
      <alignment horizontal="center"/>
      <protection/>
    </xf>
    <xf numFmtId="0" fontId="48" fillId="0" borderId="44" xfId="56" applyFont="1" applyFill="1" applyBorder="1" applyAlignment="1">
      <alignment horizontal="left" vertical="center" wrapText="1"/>
      <protection/>
    </xf>
    <xf numFmtId="0" fontId="48" fillId="0" borderId="11" xfId="56" applyFont="1" applyFill="1" applyBorder="1" applyAlignment="1">
      <alignment horizontal="center"/>
      <protection/>
    </xf>
    <xf numFmtId="0" fontId="48" fillId="0" borderId="12" xfId="56" applyFont="1" applyFill="1" applyBorder="1" applyAlignment="1">
      <alignment horizontal="left" vertical="center" wrapText="1"/>
      <protection/>
    </xf>
    <xf numFmtId="0" fontId="48" fillId="0" borderId="13" xfId="56" applyFont="1" applyFill="1" applyBorder="1" applyAlignment="1">
      <alignment horizontal="center"/>
      <protection/>
    </xf>
    <xf numFmtId="0" fontId="48" fillId="0" borderId="43" xfId="56" applyFont="1" applyFill="1" applyBorder="1" applyAlignment="1">
      <alignment horizontal="left" vertical="center" wrapText="1"/>
      <protection/>
    </xf>
    <xf numFmtId="0" fontId="28" fillId="0" borderId="10" xfId="56" applyFont="1" applyFill="1" applyBorder="1" applyAlignment="1">
      <alignment horizontal="center"/>
      <protection/>
    </xf>
    <xf numFmtId="0" fontId="27" fillId="0" borderId="16" xfId="56" applyFont="1" applyFill="1" applyBorder="1" applyAlignment="1">
      <alignment horizontal="left" vertical="center" wrapText="1"/>
      <protection/>
    </xf>
    <xf numFmtId="0" fontId="27" fillId="0" borderId="42" xfId="56" applyFont="1" applyFill="1" applyBorder="1" applyAlignment="1">
      <alignment horizontal="left" vertical="center" wrapText="1"/>
      <protection/>
    </xf>
    <xf numFmtId="0" fontId="27" fillId="0" borderId="26" xfId="56" applyFont="1" applyFill="1" applyBorder="1" applyAlignment="1">
      <alignment horizontal="left" vertical="center" wrapText="1"/>
      <protection/>
    </xf>
    <xf numFmtId="0" fontId="26" fillId="0" borderId="46" xfId="56" applyFont="1" applyFill="1" applyBorder="1" applyAlignment="1">
      <alignment horizontal="center" vertical="center" wrapText="1"/>
      <protection/>
    </xf>
    <xf numFmtId="0" fontId="26" fillId="0" borderId="47" xfId="56" applyFont="1" applyFill="1" applyBorder="1" applyAlignment="1">
      <alignment horizontal="center" vertical="center" wrapText="1"/>
      <protection/>
    </xf>
    <xf numFmtId="3" fontId="28" fillId="0" borderId="37" xfId="56" applyNumberFormat="1" applyFont="1" applyFill="1" applyBorder="1" applyAlignment="1">
      <alignment horizontal="center"/>
      <protection/>
    </xf>
    <xf numFmtId="3" fontId="28" fillId="8" borderId="23" xfId="56" applyNumberFormat="1" applyFont="1" applyFill="1" applyBorder="1" applyAlignment="1">
      <alignment horizontal="center"/>
      <protection/>
    </xf>
    <xf numFmtId="4" fontId="28" fillId="0" borderId="11" xfId="56" applyNumberFormat="1" applyFont="1" applyFill="1" applyBorder="1" applyAlignment="1">
      <alignment horizontal="center"/>
      <protection/>
    </xf>
    <xf numFmtId="3" fontId="28" fillId="0" borderId="48" xfId="56" applyNumberFormat="1" applyFont="1" applyFill="1" applyBorder="1" applyAlignment="1">
      <alignment horizontal="center"/>
      <protection/>
    </xf>
    <xf numFmtId="3" fontId="28" fillId="8" borderId="24" xfId="56" applyNumberFormat="1" applyFont="1" applyFill="1" applyBorder="1" applyAlignment="1">
      <alignment horizontal="center"/>
      <protection/>
    </xf>
    <xf numFmtId="3" fontId="28" fillId="8" borderId="49" xfId="56" applyNumberFormat="1" applyFont="1" applyFill="1" applyBorder="1" applyAlignment="1">
      <alignment horizontal="center"/>
      <protection/>
    </xf>
    <xf numFmtId="3" fontId="25" fillId="8" borderId="24" xfId="56" applyNumberFormat="1" applyFont="1" applyFill="1" applyBorder="1" applyAlignment="1">
      <alignment horizontal="center"/>
      <protection/>
    </xf>
    <xf numFmtId="0" fontId="28" fillId="0" borderId="20" xfId="56" applyFont="1" applyFill="1" applyBorder="1" applyAlignment="1">
      <alignment horizontal="center"/>
      <protection/>
    </xf>
    <xf numFmtId="0" fontId="27" fillId="0" borderId="0" xfId="56" applyFont="1" applyFill="1" applyBorder="1" applyAlignment="1">
      <alignment horizontal="left" vertical="center" wrapText="1"/>
      <protection/>
    </xf>
    <xf numFmtId="0" fontId="28" fillId="0" borderId="36" xfId="56" applyFont="1" applyFill="1" applyBorder="1" applyAlignment="1">
      <alignment horizontal="center"/>
      <protection/>
    </xf>
    <xf numFmtId="16" fontId="28" fillId="0" borderId="11" xfId="56" applyNumberFormat="1" applyFont="1" applyFill="1" applyBorder="1" applyAlignment="1">
      <alignment horizontal="center"/>
      <protection/>
    </xf>
    <xf numFmtId="16" fontId="28" fillId="0" borderId="41" xfId="56" applyNumberFormat="1" applyFont="1" applyFill="1" applyBorder="1" applyAlignment="1">
      <alignment horizontal="center"/>
      <protection/>
    </xf>
    <xf numFmtId="49" fontId="28" fillId="0" borderId="11" xfId="56" applyNumberFormat="1" applyFont="1" applyFill="1" applyBorder="1" applyAlignment="1">
      <alignment horizontal="center"/>
      <protection/>
    </xf>
    <xf numFmtId="3" fontId="40" fillId="0" borderId="0" xfId="56" applyNumberFormat="1" applyFont="1" applyFill="1">
      <alignment/>
      <protection/>
    </xf>
    <xf numFmtId="3" fontId="28" fillId="8" borderId="50" xfId="56" applyNumberFormat="1" applyFont="1" applyFill="1" applyBorder="1" applyAlignment="1">
      <alignment horizontal="center"/>
      <protection/>
    </xf>
    <xf numFmtId="3" fontId="28" fillId="0" borderId="34" xfId="56" applyNumberFormat="1" applyFont="1" applyFill="1" applyBorder="1" applyAlignment="1">
      <alignment horizontal="center"/>
      <protection/>
    </xf>
    <xf numFmtId="3" fontId="28" fillId="0" borderId="51" xfId="56" applyNumberFormat="1" applyFont="1" applyFill="1" applyBorder="1" applyAlignment="1">
      <alignment horizontal="center"/>
      <protection/>
    </xf>
    <xf numFmtId="3" fontId="25" fillId="8" borderId="50" xfId="56" applyNumberFormat="1" applyFont="1" applyFill="1" applyBorder="1" applyAlignment="1">
      <alignment horizontal="center"/>
      <protection/>
    </xf>
    <xf numFmtId="3" fontId="25" fillId="8" borderId="52" xfId="56" applyNumberFormat="1" applyFont="1" applyFill="1" applyBorder="1" applyAlignment="1">
      <alignment horizontal="center"/>
      <protection/>
    </xf>
    <xf numFmtId="3" fontId="28" fillId="8" borderId="16" xfId="56" applyNumberFormat="1" applyFont="1" applyFill="1" applyBorder="1" applyAlignment="1">
      <alignment horizontal="center"/>
      <protection/>
    </xf>
    <xf numFmtId="3" fontId="28" fillId="0" borderId="12" xfId="56" applyNumberFormat="1" applyFont="1" applyFill="1" applyBorder="1" applyAlignment="1">
      <alignment horizontal="center"/>
      <protection/>
    </xf>
    <xf numFmtId="3" fontId="25" fillId="8" borderId="16" xfId="56" applyNumberFormat="1" applyFont="1" applyFill="1" applyBorder="1" applyAlignment="1">
      <alignment horizontal="center"/>
      <protection/>
    </xf>
    <xf numFmtId="3" fontId="28" fillId="8" borderId="52" xfId="56" applyNumberFormat="1" applyFont="1" applyFill="1" applyBorder="1" applyAlignment="1">
      <alignment horizontal="center"/>
      <protection/>
    </xf>
    <xf numFmtId="0" fontId="26" fillId="0" borderId="53" xfId="56" applyFont="1" applyFill="1" applyBorder="1" applyAlignment="1">
      <alignment horizontal="center" vertical="center" wrapText="1"/>
      <protection/>
    </xf>
    <xf numFmtId="3" fontId="28" fillId="0" borderId="38" xfId="56" applyNumberFormat="1" applyFont="1" applyFill="1" applyBorder="1" applyAlignment="1">
      <alignment horizontal="center"/>
      <protection/>
    </xf>
    <xf numFmtId="4" fontId="26" fillId="0" borderId="39" xfId="56" applyNumberFormat="1" applyFont="1" applyFill="1" applyBorder="1" applyAlignment="1">
      <alignment horizontal="center" vertical="center" wrapText="1"/>
      <protection/>
    </xf>
    <xf numFmtId="4" fontId="28" fillId="8" borderId="10" xfId="56" applyNumberFormat="1" applyFont="1" applyFill="1" applyBorder="1" applyAlignment="1">
      <alignment horizontal="center"/>
      <protection/>
    </xf>
    <xf numFmtId="4" fontId="28" fillId="0" borderId="20" xfId="56" applyNumberFormat="1" applyFont="1" applyFill="1" applyBorder="1" applyAlignment="1">
      <alignment horizontal="center"/>
      <protection/>
    </xf>
    <xf numFmtId="4" fontId="28" fillId="0" borderId="45" xfId="56" applyNumberFormat="1" applyFont="1" applyFill="1" applyBorder="1" applyAlignment="1">
      <alignment horizontal="center"/>
      <protection/>
    </xf>
    <xf numFmtId="4" fontId="25" fillId="8" borderId="10" xfId="56" applyNumberFormat="1" applyFont="1" applyFill="1" applyBorder="1" applyAlignment="1">
      <alignment horizontal="center"/>
      <protection/>
    </xf>
    <xf numFmtId="0" fontId="26" fillId="0" borderId="17" xfId="56" applyFont="1" applyFill="1" applyBorder="1" applyAlignment="1">
      <alignment horizontal="center" vertical="center" wrapText="1"/>
      <protection/>
    </xf>
    <xf numFmtId="178" fontId="28" fillId="0" borderId="13" xfId="56" applyNumberFormat="1" applyFont="1" applyFill="1" applyBorder="1" applyAlignment="1">
      <alignment horizontal="center"/>
      <protection/>
    </xf>
    <xf numFmtId="0" fontId="39" fillId="0" borderId="37" xfId="0" applyFont="1" applyBorder="1" applyAlignment="1">
      <alignment/>
    </xf>
    <xf numFmtId="0" fontId="0" fillId="0" borderId="46" xfId="0" applyBorder="1" applyAlignment="1">
      <alignment horizontal="center"/>
    </xf>
    <xf numFmtId="0" fontId="0" fillId="0" borderId="28" xfId="0" applyBorder="1" applyAlignment="1">
      <alignment horizontal="center"/>
    </xf>
    <xf numFmtId="0" fontId="0" fillId="0" borderId="47" xfId="0" applyBorder="1" applyAlignment="1">
      <alignment horizontal="center"/>
    </xf>
    <xf numFmtId="0" fontId="0" fillId="0" borderId="53" xfId="0" applyBorder="1" applyAlignment="1">
      <alignment horizontal="center"/>
    </xf>
    <xf numFmtId="0" fontId="25" fillId="0" borderId="37" xfId="0" applyFont="1" applyBorder="1" applyAlignment="1">
      <alignment horizontal="center" vertical="center" wrapText="1"/>
    </xf>
    <xf numFmtId="0" fontId="44" fillId="0" borderId="37" xfId="0" applyFont="1" applyBorder="1" applyAlignment="1">
      <alignment horizontal="center" vertical="center" wrapText="1"/>
    </xf>
    <xf numFmtId="0" fontId="49" fillId="0" borderId="37" xfId="0" applyFont="1" applyBorder="1" applyAlignment="1">
      <alignment horizontal="left" vertical="center" wrapText="1"/>
    </xf>
    <xf numFmtId="0" fontId="49" fillId="0" borderId="37" xfId="0" applyFont="1" applyBorder="1" applyAlignment="1">
      <alignment horizontal="center" vertical="center" wrapText="1"/>
    </xf>
    <xf numFmtId="0" fontId="34" fillId="0" borderId="37" xfId="0" applyFont="1" applyFill="1" applyBorder="1" applyAlignment="1">
      <alignment horizontal="left" vertical="center" wrapText="1"/>
    </xf>
    <xf numFmtId="0" fontId="51" fillId="0" borderId="37" xfId="43" applyFont="1" applyBorder="1" applyAlignment="1" applyProtection="1">
      <alignment horizontal="center" vertical="center" wrapText="1"/>
      <protection/>
    </xf>
    <xf numFmtId="0" fontId="52" fillId="0" borderId="37" xfId="43" applyFont="1" applyBorder="1" applyAlignment="1" applyProtection="1">
      <alignment horizontal="center" vertical="center" wrapText="1"/>
      <protection/>
    </xf>
    <xf numFmtId="0" fontId="34" fillId="0" borderId="37" xfId="0" applyFont="1" applyBorder="1" applyAlignment="1">
      <alignment vertical="center" wrapText="1"/>
    </xf>
    <xf numFmtId="0" fontId="34" fillId="0" borderId="37" xfId="0" applyFont="1" applyFill="1" applyBorder="1" applyAlignment="1">
      <alignment vertical="center" wrapText="1"/>
    </xf>
    <xf numFmtId="0" fontId="49" fillId="0" borderId="37" xfId="0" applyFont="1" applyBorder="1" applyAlignment="1">
      <alignment vertical="center" wrapText="1"/>
    </xf>
    <xf numFmtId="0" fontId="34" fillId="0" borderId="33" xfId="0" applyFont="1" applyBorder="1" applyAlignment="1">
      <alignment horizontal="left" vertical="center" wrapText="1"/>
    </xf>
    <xf numFmtId="0" fontId="49" fillId="0" borderId="33" xfId="0" applyFont="1" applyBorder="1" applyAlignment="1">
      <alignment horizontal="left" vertical="center" wrapText="1"/>
    </xf>
    <xf numFmtId="0" fontId="25" fillId="0" borderId="33" xfId="0" applyFont="1" applyBorder="1" applyAlignment="1">
      <alignment horizontal="center" vertical="center" wrapText="1"/>
    </xf>
    <xf numFmtId="0" fontId="26" fillId="0" borderId="39" xfId="0" applyFont="1" applyFill="1" applyBorder="1" applyAlignment="1">
      <alignment horizontal="center" vertical="center" wrapText="1"/>
    </xf>
    <xf numFmtId="0" fontId="34" fillId="0" borderId="54" xfId="0" applyFont="1" applyBorder="1" applyAlignment="1">
      <alignment horizontal="left" vertical="center" wrapText="1"/>
    </xf>
    <xf numFmtId="0" fontId="34" fillId="0" borderId="54" xfId="0" applyFont="1" applyBorder="1" applyAlignment="1">
      <alignment horizontal="center" vertical="center" wrapText="1"/>
    </xf>
    <xf numFmtId="0" fontId="25" fillId="0" borderId="54" xfId="0" applyFont="1" applyBorder="1" applyAlignment="1">
      <alignment horizontal="center" vertical="center" wrapText="1"/>
    </xf>
    <xf numFmtId="0" fontId="0" fillId="0" borderId="40" xfId="0" applyBorder="1" applyAlignment="1">
      <alignment horizontal="center"/>
    </xf>
    <xf numFmtId="0" fontId="39" fillId="0" borderId="31" xfId="0" applyFont="1"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27" fillId="0" borderId="55" xfId="0" applyFont="1" applyFill="1" applyBorder="1" applyAlignment="1">
      <alignment horizontal="center" vertical="center" wrapText="1"/>
    </xf>
    <xf numFmtId="3" fontId="40" fillId="0" borderId="0" xfId="0" applyNumberFormat="1" applyFont="1" applyAlignment="1">
      <alignment horizontal="center"/>
    </xf>
    <xf numFmtId="0" fontId="40" fillId="0" borderId="0" xfId="0" applyFont="1" applyAlignment="1">
      <alignment horizontal="center"/>
    </xf>
    <xf numFmtId="0" fontId="34" fillId="0" borderId="38" xfId="0" applyFont="1" applyBorder="1" applyAlignment="1">
      <alignment horizontal="left" vertical="center" wrapText="1"/>
    </xf>
    <xf numFmtId="0" fontId="34" fillId="0" borderId="56" xfId="0" applyFont="1" applyBorder="1" applyAlignment="1">
      <alignment horizontal="left" vertical="center" wrapText="1"/>
    </xf>
    <xf numFmtId="0" fontId="30" fillId="0" borderId="38" xfId="43" applyFont="1" applyBorder="1" applyAlignment="1" applyProtection="1">
      <alignment horizontal="left" vertical="center" wrapText="1"/>
      <protection/>
    </xf>
    <xf numFmtId="0" fontId="34" fillId="0" borderId="38" xfId="0" applyFont="1" applyFill="1" applyBorder="1" applyAlignment="1">
      <alignment horizontal="left" vertical="center" wrapText="1"/>
    </xf>
    <xf numFmtId="0" fontId="34" fillId="0" borderId="38" xfId="0" applyFont="1" applyBorder="1" applyAlignment="1">
      <alignment vertical="center" wrapText="1"/>
    </xf>
    <xf numFmtId="0" fontId="34" fillId="0" borderId="57" xfId="0" applyFont="1" applyBorder="1" applyAlignment="1">
      <alignment horizontal="left" vertical="center" wrapText="1"/>
    </xf>
    <xf numFmtId="0" fontId="0" fillId="0" borderId="58" xfId="0" applyBorder="1" applyAlignment="1">
      <alignment horizontal="center"/>
    </xf>
    <xf numFmtId="0" fontId="25" fillId="8" borderId="59" xfId="0" applyFont="1" applyFill="1" applyBorder="1" applyAlignment="1">
      <alignment horizontal="center" vertical="center" wrapText="1"/>
    </xf>
    <xf numFmtId="178" fontId="28" fillId="0" borderId="60" xfId="56" applyNumberFormat="1" applyFont="1" applyFill="1" applyBorder="1" applyAlignment="1">
      <alignment horizontal="center"/>
      <protection/>
    </xf>
    <xf numFmtId="0" fontId="39" fillId="8" borderId="37" xfId="0" applyFont="1" applyFill="1" applyBorder="1" applyAlignment="1">
      <alignment horizontal="center"/>
    </xf>
    <xf numFmtId="0" fontId="39" fillId="8" borderId="61" xfId="0" applyFont="1" applyFill="1" applyBorder="1" applyAlignment="1">
      <alignment horizontal="center"/>
    </xf>
    <xf numFmtId="0" fontId="39" fillId="8" borderId="62" xfId="0" applyFont="1" applyFill="1" applyBorder="1" applyAlignment="1">
      <alignment horizontal="center"/>
    </xf>
    <xf numFmtId="0" fontId="39" fillId="8" borderId="63" xfId="0" applyFont="1" applyFill="1" applyBorder="1" applyAlignment="1">
      <alignment horizontal="center"/>
    </xf>
    <xf numFmtId="0" fontId="39" fillId="0" borderId="64" xfId="0" applyFont="1" applyBorder="1" applyAlignment="1">
      <alignment/>
    </xf>
    <xf numFmtId="0" fontId="39" fillId="8" borderId="31" xfId="0" applyFont="1" applyFill="1" applyBorder="1" applyAlignment="1">
      <alignment horizontal="center"/>
    </xf>
    <xf numFmtId="0" fontId="39" fillId="8" borderId="64" xfId="0" applyFont="1" applyFill="1" applyBorder="1" applyAlignment="1">
      <alignment horizontal="center"/>
    </xf>
    <xf numFmtId="0" fontId="39" fillId="0" borderId="55" xfId="0" applyFont="1" applyBorder="1" applyAlignment="1">
      <alignment horizontal="center"/>
    </xf>
    <xf numFmtId="0" fontId="39" fillId="0" borderId="33" xfId="0" applyFont="1" applyBorder="1" applyAlignment="1">
      <alignment/>
    </xf>
    <xf numFmtId="0" fontId="39" fillId="0" borderId="65" xfId="0" applyFont="1" applyBorder="1" applyAlignment="1">
      <alignment/>
    </xf>
    <xf numFmtId="0" fontId="39" fillId="8" borderId="66" xfId="0" applyFont="1" applyFill="1" applyBorder="1" applyAlignment="1">
      <alignment horizontal="center"/>
    </xf>
    <xf numFmtId="0" fontId="39" fillId="0" borderId="38" xfId="0" applyFont="1" applyBorder="1" applyAlignment="1">
      <alignment horizontal="center"/>
    </xf>
    <xf numFmtId="0" fontId="39" fillId="8" borderId="38" xfId="0" applyFont="1" applyFill="1" applyBorder="1" applyAlignment="1">
      <alignment horizontal="center"/>
    </xf>
    <xf numFmtId="0" fontId="39" fillId="0" borderId="57" xfId="0" applyFont="1" applyBorder="1" applyAlignment="1">
      <alignment horizontal="center"/>
    </xf>
    <xf numFmtId="0" fontId="25" fillId="8" borderId="67" xfId="0" applyFont="1" applyFill="1" applyBorder="1" applyAlignment="1">
      <alignment horizontal="center" vertical="center" wrapText="1"/>
    </xf>
    <xf numFmtId="0" fontId="39" fillId="8" borderId="68" xfId="0" applyFont="1" applyFill="1" applyBorder="1" applyAlignment="1">
      <alignment horizontal="center"/>
    </xf>
    <xf numFmtId="0" fontId="39" fillId="8" borderId="27" xfId="0" applyFont="1" applyFill="1" applyBorder="1" applyAlignment="1">
      <alignment horizontal="center"/>
    </xf>
    <xf numFmtId="0" fontId="39" fillId="0" borderId="26" xfId="0" applyFont="1" applyBorder="1" applyAlignment="1">
      <alignment/>
    </xf>
    <xf numFmtId="178" fontId="28" fillId="0" borderId="41" xfId="56" applyNumberFormat="1" applyFont="1" applyFill="1" applyBorder="1" applyAlignment="1">
      <alignment horizontal="center"/>
      <protection/>
    </xf>
    <xf numFmtId="0" fontId="44" fillId="0" borderId="48" xfId="0" applyFont="1" applyBorder="1" applyAlignment="1">
      <alignment horizontal="center" vertical="center" wrapText="1"/>
    </xf>
    <xf numFmtId="0" fontId="34" fillId="0" borderId="35" xfId="0" applyFont="1" applyBorder="1" applyAlignment="1">
      <alignment horizontal="left" vertical="center" wrapText="1"/>
    </xf>
    <xf numFmtId="0" fontId="25" fillId="0" borderId="35" xfId="0" applyFont="1" applyBorder="1" applyAlignment="1">
      <alignment horizontal="center" vertical="center" wrapText="1"/>
    </xf>
    <xf numFmtId="0" fontId="34" fillId="0" borderId="69" xfId="0" applyFont="1" applyBorder="1" applyAlignment="1">
      <alignment horizontal="left" vertical="center" wrapText="1"/>
    </xf>
    <xf numFmtId="0" fontId="34" fillId="0" borderId="35" xfId="0" applyFont="1" applyBorder="1" applyAlignment="1">
      <alignment vertical="center" wrapText="1"/>
    </xf>
    <xf numFmtId="0" fontId="34" fillId="0" borderId="69" xfId="0" applyFont="1" applyBorder="1" applyAlignment="1">
      <alignment vertical="center" wrapText="1"/>
    </xf>
    <xf numFmtId="0" fontId="34" fillId="0" borderId="35" xfId="0" applyFont="1" applyBorder="1" applyAlignment="1">
      <alignment horizontal="center" vertical="center" wrapText="1"/>
    </xf>
    <xf numFmtId="0" fontId="44" fillId="0" borderId="35" xfId="0" applyFont="1" applyBorder="1" applyAlignment="1">
      <alignment horizontal="center" vertical="center" wrapText="1"/>
    </xf>
    <xf numFmtId="0" fontId="49" fillId="0" borderId="35" xfId="0" applyFont="1" applyBorder="1" applyAlignment="1">
      <alignment horizontal="left" vertical="center" wrapText="1"/>
    </xf>
    <xf numFmtId="0" fontId="49" fillId="0" borderId="69" xfId="0" applyFont="1" applyBorder="1" applyAlignment="1">
      <alignment horizontal="center" vertical="center" wrapText="1"/>
    </xf>
    <xf numFmtId="0" fontId="29" fillId="0" borderId="0" xfId="0" applyFont="1" applyFill="1" applyAlignment="1">
      <alignment vertical="center" wrapText="1"/>
    </xf>
    <xf numFmtId="0" fontId="28" fillId="0" borderId="0" xfId="0" applyFont="1" applyFill="1" applyAlignment="1">
      <alignment/>
    </xf>
    <xf numFmtId="0" fontId="28" fillId="0" borderId="0" xfId="0" applyFont="1" applyFill="1" applyAlignment="1">
      <alignment horizontal="center"/>
    </xf>
    <xf numFmtId="0" fontId="28" fillId="0" borderId="10" xfId="0" applyFont="1" applyFill="1" applyBorder="1" applyAlignment="1">
      <alignment horizontal="center"/>
    </xf>
    <xf numFmtId="0" fontId="26" fillId="0" borderId="16" xfId="0" applyFont="1" applyFill="1" applyBorder="1" applyAlignment="1">
      <alignment horizontal="center" vertical="center" wrapText="1"/>
    </xf>
    <xf numFmtId="0" fontId="26" fillId="0" borderId="49" xfId="0" applyFont="1" applyFill="1" applyBorder="1" applyAlignment="1">
      <alignment horizontal="center" vertical="center" wrapText="1"/>
    </xf>
    <xf numFmtId="4" fontId="56" fillId="0" borderId="70" xfId="0" applyNumberFormat="1" applyFont="1" applyFill="1" applyBorder="1" applyAlignment="1">
      <alignment/>
    </xf>
    <xf numFmtId="4" fontId="56" fillId="0" borderId="64" xfId="0" applyNumberFormat="1" applyFont="1" applyFill="1" applyBorder="1" applyAlignment="1">
      <alignment/>
    </xf>
    <xf numFmtId="4" fontId="56" fillId="0" borderId="71" xfId="0" applyNumberFormat="1" applyFont="1" applyFill="1" applyBorder="1" applyAlignment="1">
      <alignment/>
    </xf>
    <xf numFmtId="0" fontId="28" fillId="0" borderId="72" xfId="0" applyFont="1" applyFill="1" applyBorder="1" applyAlignment="1">
      <alignment horizontal="left" vertical="center" wrapText="1"/>
    </xf>
    <xf numFmtId="4" fontId="56" fillId="0" borderId="63" xfId="0" applyNumberFormat="1" applyFont="1" applyFill="1" applyBorder="1" applyAlignment="1">
      <alignment horizontal="left"/>
    </xf>
    <xf numFmtId="0" fontId="28" fillId="0" borderId="18" xfId="0" applyFont="1" applyFill="1" applyBorder="1" applyAlignment="1">
      <alignment horizontal="left" vertical="center" wrapText="1"/>
    </xf>
    <xf numFmtId="4" fontId="56" fillId="0" borderId="64" xfId="0" applyNumberFormat="1" applyFont="1" applyFill="1" applyBorder="1" applyAlignment="1">
      <alignment horizontal="left"/>
    </xf>
    <xf numFmtId="4" fontId="56" fillId="0" borderId="71" xfId="0" applyNumberFormat="1" applyFont="1" applyFill="1" applyBorder="1" applyAlignment="1">
      <alignment horizontal="left"/>
    </xf>
    <xf numFmtId="0" fontId="28" fillId="0" borderId="19" xfId="0" applyFont="1" applyFill="1" applyBorder="1" applyAlignment="1">
      <alignment horizontal="left" vertical="center" wrapText="1"/>
    </xf>
    <xf numFmtId="4" fontId="56" fillId="0" borderId="65" xfId="0" applyNumberFormat="1" applyFont="1" applyFill="1" applyBorder="1" applyAlignment="1">
      <alignment horizontal="left"/>
    </xf>
    <xf numFmtId="0" fontId="28" fillId="0" borderId="13" xfId="0" applyFont="1" applyFill="1" applyBorder="1" applyAlignment="1">
      <alignment horizontal="center"/>
    </xf>
    <xf numFmtId="0" fontId="29" fillId="0" borderId="0" xfId="0" applyFont="1" applyFill="1" applyAlignment="1">
      <alignment/>
    </xf>
    <xf numFmtId="0" fontId="25" fillId="0" borderId="0" xfId="0" applyFont="1" applyFill="1" applyAlignment="1">
      <alignment/>
    </xf>
    <xf numFmtId="0" fontId="25" fillId="0" borderId="0" xfId="0" applyFont="1" applyFill="1" applyAlignment="1">
      <alignment vertical="center" wrapText="1"/>
    </xf>
    <xf numFmtId="0" fontId="27" fillId="0" borderId="39" xfId="0" applyFont="1" applyFill="1" applyBorder="1" applyAlignment="1">
      <alignment horizontal="center"/>
    </xf>
    <xf numFmtId="0" fontId="26" fillId="0" borderId="41" xfId="0" applyFont="1" applyFill="1" applyBorder="1" applyAlignment="1">
      <alignment horizontal="center" wrapText="1"/>
    </xf>
    <xf numFmtId="0" fontId="25" fillId="0" borderId="0" xfId="0" applyFont="1" applyFill="1" applyAlignment="1">
      <alignment/>
    </xf>
    <xf numFmtId="0" fontId="27" fillId="0" borderId="10" xfId="0" applyFont="1" applyFill="1" applyBorder="1" applyAlignment="1">
      <alignment horizontal="center"/>
    </xf>
    <xf numFmtId="0" fontId="27" fillId="0" borderId="10" xfId="0" applyFont="1" applyFill="1" applyBorder="1" applyAlignment="1">
      <alignment vertical="center" wrapText="1"/>
    </xf>
    <xf numFmtId="0" fontId="26" fillId="0" borderId="24" xfId="57" applyFont="1" applyFill="1" applyBorder="1" applyAlignment="1">
      <alignment horizontal="center" vertical="center" wrapText="1"/>
      <protection/>
    </xf>
    <xf numFmtId="4" fontId="31" fillId="0" borderId="18" xfId="0" applyNumberFormat="1" applyFont="1" applyBorder="1" applyAlignment="1">
      <alignment horizontal="center" vertical="center"/>
    </xf>
    <xf numFmtId="4" fontId="31" fillId="0" borderId="11" xfId="0" applyNumberFormat="1" applyFont="1" applyBorder="1" applyAlignment="1">
      <alignment horizontal="center" vertical="center"/>
    </xf>
    <xf numFmtId="4" fontId="31" fillId="0" borderId="19" xfId="0" applyNumberFormat="1" applyFont="1" applyBorder="1" applyAlignment="1">
      <alignment horizontal="center" vertical="center"/>
    </xf>
    <xf numFmtId="4" fontId="31" fillId="0" borderId="13" xfId="0" applyNumberFormat="1" applyFont="1" applyBorder="1" applyAlignment="1">
      <alignment horizontal="center" vertical="center"/>
    </xf>
    <xf numFmtId="3" fontId="27" fillId="0" borderId="32" xfId="0" applyNumberFormat="1" applyFont="1" applyBorder="1" applyAlignment="1">
      <alignment horizontal="center" vertical="center" wrapText="1"/>
    </xf>
    <xf numFmtId="3" fontId="31" fillId="0" borderId="54" xfId="0" applyNumberFormat="1" applyFont="1" applyBorder="1" applyAlignment="1">
      <alignment horizontal="center" vertical="center"/>
    </xf>
    <xf numFmtId="3" fontId="31" fillId="0" borderId="22" xfId="0" applyNumberFormat="1" applyFont="1" applyBorder="1" applyAlignment="1">
      <alignment horizontal="center" vertical="center"/>
    </xf>
    <xf numFmtId="4" fontId="31" fillId="0" borderId="20" xfId="0" applyNumberFormat="1" applyFont="1" applyBorder="1" applyAlignment="1">
      <alignment horizontal="center" vertical="center"/>
    </xf>
    <xf numFmtId="4" fontId="31" fillId="0" borderId="21" xfId="0" applyNumberFormat="1" applyFont="1" applyBorder="1" applyAlignment="1">
      <alignment horizontal="center" vertical="center"/>
    </xf>
    <xf numFmtId="178" fontId="31" fillId="0" borderId="11" xfId="56" applyNumberFormat="1" applyFont="1" applyFill="1" applyBorder="1" applyAlignment="1">
      <alignment horizontal="center" vertical="center"/>
      <protection/>
    </xf>
    <xf numFmtId="3" fontId="27" fillId="0" borderId="31" xfId="0" applyNumberFormat="1" applyFont="1" applyBorder="1" applyAlignment="1">
      <alignment horizontal="center" vertical="center" wrapText="1"/>
    </xf>
    <xf numFmtId="3" fontId="31" fillId="0" borderId="30" xfId="0" applyNumberFormat="1" applyFont="1" applyBorder="1" applyAlignment="1">
      <alignment horizontal="center" vertical="center"/>
    </xf>
    <xf numFmtId="3" fontId="27" fillId="0" borderId="31" xfId="0" applyNumberFormat="1" applyFont="1" applyFill="1" applyBorder="1" applyAlignment="1">
      <alignment horizontal="center" vertical="center" wrapText="1"/>
    </xf>
    <xf numFmtId="3" fontId="29" fillId="0" borderId="23" xfId="57" applyNumberFormat="1" applyFont="1" applyFill="1" applyBorder="1" applyAlignment="1">
      <alignment horizontal="center" vertical="center" wrapText="1"/>
      <protection/>
    </xf>
    <xf numFmtId="3" fontId="29" fillId="0" borderId="24" xfId="57" applyNumberFormat="1" applyFont="1" applyFill="1" applyBorder="1" applyAlignment="1">
      <alignment horizontal="center" vertical="center" wrapText="1"/>
      <protection/>
    </xf>
    <xf numFmtId="3" fontId="29" fillId="0" borderId="49" xfId="57" applyNumberFormat="1" applyFont="1" applyFill="1" applyBorder="1" applyAlignment="1">
      <alignment horizontal="center" vertical="center" wrapText="1"/>
      <protection/>
    </xf>
    <xf numFmtId="4" fontId="29" fillId="0" borderId="10" xfId="57" applyNumberFormat="1" applyFont="1" applyFill="1" applyBorder="1" applyAlignment="1">
      <alignment horizontal="center" vertical="center" wrapText="1"/>
      <protection/>
    </xf>
    <xf numFmtId="4" fontId="29" fillId="0" borderId="15" xfId="57" applyNumberFormat="1" applyFont="1" applyFill="1" applyBorder="1" applyAlignment="1">
      <alignment horizontal="center" vertical="center" wrapText="1"/>
      <protection/>
    </xf>
    <xf numFmtId="178" fontId="29" fillId="0" borderId="10" xfId="56" applyNumberFormat="1" applyFont="1" applyFill="1" applyBorder="1" applyAlignment="1">
      <alignment horizontal="center" vertical="center"/>
      <protection/>
    </xf>
    <xf numFmtId="3" fontId="27" fillId="0" borderId="32" xfId="57" applyNumberFormat="1" applyFont="1" applyFill="1" applyBorder="1" applyAlignment="1">
      <alignment horizontal="center" vertical="center" wrapText="1"/>
      <protection/>
    </xf>
    <xf numFmtId="3" fontId="31" fillId="0" borderId="54" xfId="57" applyNumberFormat="1" applyFont="1" applyFill="1" applyBorder="1" applyAlignment="1">
      <alignment horizontal="center" vertical="center" wrapText="1"/>
      <protection/>
    </xf>
    <xf numFmtId="3" fontId="31" fillId="0" borderId="22" xfId="57" applyNumberFormat="1" applyFont="1" applyFill="1" applyBorder="1" applyAlignment="1">
      <alignment horizontal="center" vertical="center" wrapText="1"/>
      <protection/>
    </xf>
    <xf numFmtId="178" fontId="31" fillId="0" borderId="41" xfId="0" applyNumberFormat="1" applyFont="1" applyBorder="1" applyAlignment="1">
      <alignment horizontal="center" vertical="center"/>
    </xf>
    <xf numFmtId="3" fontId="31" fillId="0" borderId="37" xfId="0" applyNumberFormat="1" applyFont="1" applyBorder="1" applyAlignment="1">
      <alignment horizontal="center" vertical="center"/>
    </xf>
    <xf numFmtId="3" fontId="27" fillId="0" borderId="55" xfId="0" applyNumberFormat="1" applyFont="1" applyFill="1" applyBorder="1" applyAlignment="1">
      <alignment horizontal="center" vertical="center" wrapText="1"/>
    </xf>
    <xf numFmtId="3" fontId="31" fillId="0" borderId="33" xfId="0" applyNumberFormat="1" applyFont="1" applyBorder="1" applyAlignment="1">
      <alignment horizontal="center" vertical="center"/>
    </xf>
    <xf numFmtId="3" fontId="31" fillId="0" borderId="25" xfId="0" applyNumberFormat="1" applyFont="1" applyBorder="1" applyAlignment="1">
      <alignment horizontal="center" vertical="center"/>
    </xf>
    <xf numFmtId="178" fontId="31" fillId="0" borderId="10" xfId="0" applyNumberFormat="1" applyFont="1" applyBorder="1" applyAlignment="1">
      <alignment horizontal="center" vertical="center"/>
    </xf>
    <xf numFmtId="0" fontId="57" fillId="0" borderId="15" xfId="0" applyFont="1" applyFill="1" applyBorder="1" applyAlignment="1">
      <alignment horizontal="center" vertical="center" wrapText="1"/>
    </xf>
    <xf numFmtId="0" fontId="57" fillId="0" borderId="15" xfId="0" applyFont="1" applyFill="1" applyBorder="1" applyAlignment="1">
      <alignment horizontal="center" vertical="center"/>
    </xf>
    <xf numFmtId="0" fontId="57" fillId="0" borderId="16" xfId="0" applyFont="1" applyFill="1" applyBorder="1" applyAlignment="1">
      <alignment horizontal="left" vertical="center"/>
    </xf>
    <xf numFmtId="3" fontId="26" fillId="0" borderId="49" xfId="0" applyNumberFormat="1" applyFont="1" applyFill="1" applyBorder="1" applyAlignment="1">
      <alignment horizontal="center" vertical="center" wrapText="1"/>
    </xf>
    <xf numFmtId="0" fontId="48" fillId="0" borderId="51"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34" xfId="0" applyFont="1" applyFill="1" applyBorder="1" applyAlignment="1">
      <alignment horizontal="left" vertical="center" wrapText="1"/>
    </xf>
    <xf numFmtId="0" fontId="28" fillId="0" borderId="18" xfId="0" applyFont="1" applyFill="1" applyBorder="1" applyAlignment="1">
      <alignment vertical="center" wrapText="1"/>
    </xf>
    <xf numFmtId="0" fontId="31" fillId="0" borderId="14" xfId="57" applyFont="1" applyFill="1" applyBorder="1" applyAlignment="1">
      <alignment vertical="center"/>
      <protection/>
    </xf>
    <xf numFmtId="3" fontId="28" fillId="24" borderId="37" xfId="56" applyNumberFormat="1" applyFont="1" applyFill="1" applyBorder="1" applyAlignment="1">
      <alignment horizontal="center"/>
      <protection/>
    </xf>
    <xf numFmtId="3" fontId="28" fillId="24" borderId="12" xfId="56" applyNumberFormat="1" applyFont="1" applyFill="1" applyBorder="1" applyAlignment="1">
      <alignment horizontal="center"/>
      <protection/>
    </xf>
    <xf numFmtId="3" fontId="28" fillId="24" borderId="38" xfId="56" applyNumberFormat="1" applyFont="1" applyFill="1" applyBorder="1" applyAlignment="1">
      <alignment horizontal="center"/>
      <protection/>
    </xf>
    <xf numFmtId="0" fontId="28" fillId="24" borderId="11" xfId="56" applyFont="1" applyFill="1" applyBorder="1" applyAlignment="1">
      <alignment horizontal="center"/>
      <protection/>
    </xf>
    <xf numFmtId="0" fontId="27" fillId="24" borderId="12" xfId="56" applyFont="1" applyFill="1" applyBorder="1" applyAlignment="1">
      <alignment horizontal="left" vertical="center" wrapText="1"/>
      <protection/>
    </xf>
    <xf numFmtId="3" fontId="28" fillId="24" borderId="31" xfId="56" applyNumberFormat="1" applyFont="1" applyFill="1" applyBorder="1" applyAlignment="1">
      <alignment horizontal="center"/>
      <protection/>
    </xf>
    <xf numFmtId="3" fontId="28" fillId="24" borderId="27" xfId="56" applyNumberFormat="1" applyFont="1" applyFill="1" applyBorder="1" applyAlignment="1">
      <alignment horizontal="center"/>
      <protection/>
    </xf>
    <xf numFmtId="4" fontId="28" fillId="24" borderId="11" xfId="56" applyNumberFormat="1" applyFont="1" applyFill="1" applyBorder="1" applyAlignment="1">
      <alignment horizontal="center"/>
      <protection/>
    </xf>
    <xf numFmtId="0" fontId="0" fillId="24" borderId="0" xfId="56" applyFill="1">
      <alignment/>
      <protection/>
    </xf>
    <xf numFmtId="3" fontId="41" fillId="24" borderId="0" xfId="56" applyNumberFormat="1" applyFont="1" applyFill="1" applyAlignment="1">
      <alignment horizontal="center"/>
      <protection/>
    </xf>
    <xf numFmtId="49" fontId="28" fillId="24" borderId="11" xfId="56" applyNumberFormat="1" applyFont="1" applyFill="1" applyBorder="1" applyAlignment="1">
      <alignment horizontal="center"/>
      <protection/>
    </xf>
    <xf numFmtId="0" fontId="27" fillId="24" borderId="12" xfId="56" applyFont="1" applyFill="1" applyBorder="1" applyAlignment="1">
      <alignment horizontal="left" vertical="center" wrapText="1"/>
      <protection/>
    </xf>
    <xf numFmtId="3" fontId="28" fillId="24" borderId="0" xfId="56" applyNumberFormat="1" applyFont="1" applyFill="1" applyBorder="1" applyAlignment="1">
      <alignment horizontal="center"/>
      <protection/>
    </xf>
    <xf numFmtId="0" fontId="28" fillId="24" borderId="0" xfId="56" applyFont="1" applyFill="1">
      <alignment/>
      <protection/>
    </xf>
    <xf numFmtId="0" fontId="28" fillId="24" borderId="20" xfId="56" applyFont="1" applyFill="1" applyBorder="1" applyAlignment="1">
      <alignment horizontal="center"/>
      <protection/>
    </xf>
    <xf numFmtId="0" fontId="28" fillId="24" borderId="11" xfId="56" applyFont="1" applyFill="1" applyBorder="1" applyAlignment="1">
      <alignment horizontal="center"/>
      <protection/>
    </xf>
    <xf numFmtId="0" fontId="28" fillId="24" borderId="0" xfId="56" applyFont="1" applyFill="1" applyBorder="1" applyAlignment="1">
      <alignment horizontal="left" vertical="center" wrapText="1"/>
      <protection/>
    </xf>
    <xf numFmtId="0" fontId="28" fillId="24" borderId="13" xfId="56" applyFont="1" applyFill="1" applyBorder="1" applyAlignment="1">
      <alignment horizontal="center"/>
      <protection/>
    </xf>
    <xf numFmtId="0" fontId="27" fillId="24" borderId="43" xfId="56" applyFont="1" applyFill="1" applyBorder="1" applyAlignment="1">
      <alignment horizontal="left" vertical="center" wrapText="1"/>
      <protection/>
    </xf>
    <xf numFmtId="0" fontId="25" fillId="0" borderId="41" xfId="57" applyFont="1" applyFill="1" applyBorder="1" applyAlignment="1">
      <alignment horizontal="center" vertical="center" wrapText="1"/>
      <protection/>
    </xf>
    <xf numFmtId="0" fontId="25" fillId="0" borderId="45" xfId="57" applyFont="1" applyFill="1" applyBorder="1" applyAlignment="1">
      <alignment horizontal="center" vertical="center" wrapText="1"/>
      <protection/>
    </xf>
    <xf numFmtId="0" fontId="26" fillId="0" borderId="72" xfId="57" applyFont="1" applyFill="1" applyBorder="1" applyAlignment="1">
      <alignment horizontal="center" vertical="center" wrapText="1"/>
      <protection/>
    </xf>
    <xf numFmtId="0" fontId="26" fillId="0" borderId="44" xfId="57" applyFont="1" applyFill="1" applyBorder="1" applyAlignment="1">
      <alignment horizontal="center" vertical="center" wrapText="1"/>
      <protection/>
    </xf>
    <xf numFmtId="0" fontId="26" fillId="0" borderId="73" xfId="57" applyFont="1" applyFill="1" applyBorder="1" applyAlignment="1">
      <alignment horizontal="center" vertical="center" wrapText="1"/>
      <protection/>
    </xf>
    <xf numFmtId="0" fontId="33" fillId="0" borderId="14" xfId="0" applyFont="1" applyFill="1" applyBorder="1" applyAlignment="1">
      <alignment vertical="center"/>
    </xf>
    <xf numFmtId="0" fontId="31" fillId="0" borderId="0" xfId="57" applyFont="1" applyFill="1" applyBorder="1" applyAlignment="1">
      <alignment horizontal="center" vertical="center"/>
      <protection/>
    </xf>
    <xf numFmtId="0" fontId="31" fillId="0" borderId="0" xfId="57" applyFont="1" applyFill="1" applyBorder="1" applyAlignment="1">
      <alignment horizontal="center"/>
      <protection/>
    </xf>
    <xf numFmtId="0" fontId="29" fillId="24" borderId="0" xfId="57" applyFont="1" applyFill="1" applyAlignment="1">
      <alignment horizontal="right"/>
      <protection/>
    </xf>
    <xf numFmtId="0" fontId="28" fillId="0" borderId="74"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0" xfId="0" applyFont="1" applyAlignment="1">
      <alignment horizontal="center" wrapText="1"/>
    </xf>
    <xf numFmtId="0" fontId="28" fillId="0" borderId="0" xfId="0" applyFont="1" applyAlignment="1">
      <alignment horizontal="left" vertical="center" wrapText="1"/>
    </xf>
    <xf numFmtId="0" fontId="28" fillId="0" borderId="0" xfId="0" applyFont="1" applyAlignment="1">
      <alignment horizontal="left"/>
    </xf>
    <xf numFmtId="0" fontId="29" fillId="0" borderId="0" xfId="57" applyFont="1" applyFill="1" applyAlignment="1">
      <alignment horizontal="center"/>
      <protection/>
    </xf>
    <xf numFmtId="0" fontId="31" fillId="0" borderId="0" xfId="57" applyFont="1" applyFill="1" applyAlignment="1">
      <alignment horizontal="center"/>
      <protection/>
    </xf>
    <xf numFmtId="0" fontId="26" fillId="0" borderId="75" xfId="57" applyFont="1" applyFill="1" applyBorder="1" applyAlignment="1">
      <alignment horizontal="center" vertical="center" wrapText="1"/>
      <protection/>
    </xf>
    <xf numFmtId="0" fontId="26" fillId="0" borderId="76" xfId="57" applyFont="1" applyFill="1" applyBorder="1" applyAlignment="1">
      <alignment horizontal="center" vertical="center" wrapText="1"/>
      <protection/>
    </xf>
    <xf numFmtId="0" fontId="26" fillId="0" borderId="39" xfId="57" applyFont="1" applyFill="1" applyBorder="1" applyAlignment="1">
      <alignment horizontal="center" vertical="center" wrapText="1"/>
      <protection/>
    </xf>
    <xf numFmtId="0" fontId="26" fillId="0" borderId="74" xfId="57" applyFont="1" applyFill="1" applyBorder="1" applyAlignment="1">
      <alignment horizontal="center" vertical="center" wrapText="1"/>
      <protection/>
    </xf>
    <xf numFmtId="0" fontId="26" fillId="0" borderId="29" xfId="57" applyFont="1" applyFill="1" applyBorder="1" applyAlignment="1">
      <alignment horizontal="center" vertical="center" wrapText="1"/>
      <protection/>
    </xf>
    <xf numFmtId="0" fontId="26" fillId="0" borderId="77" xfId="57" applyFont="1" applyFill="1" applyBorder="1" applyAlignment="1">
      <alignment horizontal="center" vertical="center" wrapText="1"/>
      <protection/>
    </xf>
    <xf numFmtId="0" fontId="25" fillId="0" borderId="39" xfId="57" applyFont="1" applyFill="1" applyBorder="1" applyAlignment="1">
      <alignment horizontal="center" vertical="center"/>
      <protection/>
    </xf>
    <xf numFmtId="0" fontId="25" fillId="0" borderId="74" xfId="57" applyFont="1" applyFill="1" applyBorder="1" applyAlignment="1">
      <alignment horizontal="center" vertical="center"/>
      <protection/>
    </xf>
    <xf numFmtId="0" fontId="26" fillId="0" borderId="39" xfId="0" applyFont="1" applyFill="1" applyBorder="1" applyAlignment="1">
      <alignment horizontal="center" vertical="center" wrapText="1"/>
    </xf>
    <xf numFmtId="0" fontId="0" fillId="0" borderId="74" xfId="0" applyBorder="1" applyAlignment="1">
      <alignment/>
    </xf>
    <xf numFmtId="0" fontId="0" fillId="0" borderId="60" xfId="0" applyBorder="1" applyAlignment="1">
      <alignment/>
    </xf>
    <xf numFmtId="0" fontId="26" fillId="0" borderId="46" xfId="0" applyFont="1" applyFill="1" applyBorder="1" applyAlignment="1">
      <alignment horizontal="center" vertical="center" wrapText="1"/>
    </xf>
    <xf numFmtId="0" fontId="0" fillId="0" borderId="78" xfId="0" applyBorder="1" applyAlignment="1">
      <alignment/>
    </xf>
    <xf numFmtId="0" fontId="0" fillId="0" borderId="79" xfId="0" applyBorder="1" applyAlignment="1">
      <alignment/>
    </xf>
    <xf numFmtId="0" fontId="26" fillId="0" borderId="53" xfId="0" applyFont="1" applyFill="1" applyBorder="1" applyAlignment="1">
      <alignment horizontal="center" vertical="center" wrapText="1"/>
    </xf>
    <xf numFmtId="0" fontId="0" fillId="0" borderId="80" xfId="0" applyBorder="1" applyAlignment="1">
      <alignment/>
    </xf>
    <xf numFmtId="0" fontId="0" fillId="0" borderId="81" xfId="0" applyBorder="1" applyAlignment="1">
      <alignment/>
    </xf>
    <xf numFmtId="0" fontId="27" fillId="0" borderId="40" xfId="0" applyFont="1" applyFill="1" applyBorder="1" applyAlignment="1">
      <alignment horizontal="center" vertical="center"/>
    </xf>
    <xf numFmtId="0" fontId="0" fillId="0" borderId="40" xfId="0" applyBorder="1" applyAlignment="1">
      <alignment/>
    </xf>
    <xf numFmtId="0" fontId="0" fillId="0" borderId="29" xfId="0" applyBorder="1" applyAlignment="1">
      <alignment/>
    </xf>
    <xf numFmtId="0" fontId="26" fillId="0" borderId="12" xfId="0" applyFont="1" applyFill="1" applyBorder="1" applyAlignment="1">
      <alignment horizontal="center" vertical="center" wrapText="1"/>
    </xf>
    <xf numFmtId="0" fontId="0" fillId="0" borderId="27" xfId="0" applyBorder="1" applyAlignment="1">
      <alignment/>
    </xf>
    <xf numFmtId="0" fontId="26" fillId="0" borderId="3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0" fillId="0" borderId="30" xfId="0" applyBorder="1" applyAlignment="1">
      <alignment/>
    </xf>
    <xf numFmtId="0" fontId="25" fillId="0" borderId="46" xfId="56" applyFont="1" applyFill="1" applyBorder="1" applyAlignment="1">
      <alignment horizontal="center" vertical="center"/>
      <protection/>
    </xf>
    <xf numFmtId="0" fontId="25" fillId="0" borderId="78" xfId="56" applyFont="1" applyFill="1" applyBorder="1" applyAlignment="1">
      <alignment horizontal="center" vertical="center"/>
      <protection/>
    </xf>
    <xf numFmtId="0" fontId="25" fillId="0" borderId="79" xfId="56" applyFont="1" applyFill="1" applyBorder="1" applyAlignment="1">
      <alignment horizontal="center" vertical="center"/>
      <protection/>
    </xf>
    <xf numFmtId="0" fontId="25" fillId="0" borderId="53" xfId="56" applyFont="1" applyFill="1" applyBorder="1" applyAlignment="1">
      <alignment horizontal="center" vertical="center" wrapText="1"/>
      <protection/>
    </xf>
    <xf numFmtId="0" fontId="25" fillId="0" borderId="80" xfId="56" applyFont="1" applyFill="1" applyBorder="1" applyAlignment="1">
      <alignment horizontal="center" vertical="center" wrapText="1"/>
      <protection/>
    </xf>
    <xf numFmtId="0" fontId="25" fillId="0" borderId="81" xfId="56" applyFont="1" applyFill="1" applyBorder="1" applyAlignment="1">
      <alignment horizontal="center" vertical="center" wrapText="1"/>
      <protection/>
    </xf>
    <xf numFmtId="0" fontId="35" fillId="0" borderId="0" xfId="56" applyFont="1" applyFill="1" applyAlignment="1">
      <alignment horizontal="center" wrapText="1"/>
      <protection/>
    </xf>
    <xf numFmtId="0" fontId="36" fillId="0" borderId="0" xfId="56" applyFont="1" applyFill="1" applyAlignment="1">
      <alignment horizontal="center"/>
      <protection/>
    </xf>
    <xf numFmtId="0" fontId="37" fillId="0" borderId="0" xfId="56" applyFont="1" applyFill="1" applyAlignment="1">
      <alignment horizontal="center"/>
      <protection/>
    </xf>
    <xf numFmtId="0" fontId="26" fillId="0" borderId="39" xfId="56" applyFont="1" applyFill="1" applyBorder="1" applyAlignment="1">
      <alignment horizontal="center" vertical="center" wrapText="1"/>
      <protection/>
    </xf>
    <xf numFmtId="0" fontId="26" fillId="0" borderId="74" xfId="56" applyFont="1" applyFill="1" applyBorder="1" applyAlignment="1">
      <alignment horizontal="center" vertical="center" wrapText="1"/>
      <protection/>
    </xf>
    <xf numFmtId="0" fontId="26" fillId="0" borderId="60" xfId="56" applyFont="1" applyFill="1" applyBorder="1" applyAlignment="1">
      <alignment horizontal="center" vertical="center" wrapText="1"/>
      <protection/>
    </xf>
    <xf numFmtId="0" fontId="25" fillId="8" borderId="23"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5" fillId="8" borderId="49" xfId="0" applyFont="1" applyFill="1" applyBorder="1" applyAlignment="1">
      <alignment horizontal="center" vertical="center" wrapText="1"/>
    </xf>
    <xf numFmtId="0" fontId="43" fillId="0" borderId="39"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60" xfId="0" applyFont="1" applyBorder="1" applyAlignment="1">
      <alignment horizontal="center" vertical="center" wrapText="1"/>
    </xf>
    <xf numFmtId="0" fontId="29" fillId="0" borderId="0" xfId="0" applyFont="1" applyAlignment="1">
      <alignment horizontal="center" vertical="center" wrapText="1"/>
    </xf>
    <xf numFmtId="0" fontId="26" fillId="0" borderId="28" xfId="0" applyFont="1" applyFill="1" applyBorder="1" applyAlignment="1">
      <alignment horizontal="center" vertical="center" wrapText="1"/>
    </xf>
    <xf numFmtId="0" fontId="0" fillId="0" borderId="82" xfId="0" applyBorder="1" applyAlignment="1">
      <alignment horizontal="center"/>
    </xf>
    <xf numFmtId="0" fontId="26" fillId="0" borderId="40" xfId="0" applyFont="1" applyFill="1" applyBorder="1" applyAlignment="1">
      <alignment horizontal="center" vertical="center" wrapText="1"/>
    </xf>
    <xf numFmtId="0" fontId="0" fillId="0" borderId="0" xfId="0" applyBorder="1" applyAlignment="1">
      <alignment horizontal="center"/>
    </xf>
    <xf numFmtId="0" fontId="34" fillId="0" borderId="37" xfId="0" applyFont="1" applyBorder="1" applyAlignment="1">
      <alignment horizontal="center" vertical="center" wrapText="1"/>
    </xf>
    <xf numFmtId="0" fontId="34" fillId="0" borderId="37" xfId="0" applyFont="1" applyBorder="1" applyAlignment="1">
      <alignment horizontal="left" vertical="center" wrapText="1"/>
    </xf>
    <xf numFmtId="0" fontId="26" fillId="0" borderId="18" xfId="0" applyFont="1" applyFill="1" applyBorder="1" applyAlignment="1">
      <alignment horizontal="center" vertical="center" wrapText="1"/>
    </xf>
    <xf numFmtId="0" fontId="34" fillId="0" borderId="35" xfId="0" applyFont="1" applyBorder="1" applyAlignment="1">
      <alignment horizontal="center" vertical="center" wrapText="1"/>
    </xf>
    <xf numFmtId="0" fontId="25" fillId="0" borderId="37" xfId="0" applyFont="1" applyFill="1" applyBorder="1" applyAlignment="1">
      <alignment horizontal="center" vertical="center" wrapText="1"/>
    </xf>
    <xf numFmtId="0" fontId="34" fillId="0" borderId="35" xfId="0" applyFont="1" applyBorder="1" applyAlignment="1">
      <alignment horizontal="left" vertical="center" wrapText="1"/>
    </xf>
    <xf numFmtId="0" fontId="34" fillId="0" borderId="37" xfId="0" applyFont="1" applyFill="1" applyBorder="1" applyAlignment="1">
      <alignment horizontal="center" vertical="center" wrapText="1"/>
    </xf>
    <xf numFmtId="0" fontId="25" fillId="8" borderId="31"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64" xfId="0" applyFont="1" applyFill="1" applyBorder="1" applyAlignment="1">
      <alignment horizontal="center" vertical="center" wrapText="1"/>
    </xf>
    <xf numFmtId="0" fontId="25" fillId="0" borderId="37" xfId="0" applyFont="1" applyBorder="1" applyAlignment="1">
      <alignment horizontal="center" vertical="center" wrapText="1"/>
    </xf>
    <xf numFmtId="0" fontId="25"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7" xfId="0" applyFont="1" applyBorder="1" applyAlignment="1">
      <alignment horizontal="left" vertical="center" wrapText="1"/>
    </xf>
    <xf numFmtId="0" fontId="34" fillId="0" borderId="37" xfId="0" applyFont="1" applyFill="1" applyBorder="1" applyAlignment="1">
      <alignment horizontal="left" vertical="center" wrapText="1"/>
    </xf>
    <xf numFmtId="0" fontId="44" fillId="0" borderId="32"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48" xfId="0" applyFont="1" applyBorder="1" applyAlignment="1">
      <alignment horizontal="center" vertical="center" wrapText="1"/>
    </xf>
    <xf numFmtId="0" fontId="30" fillId="0" borderId="37" xfId="43" applyFont="1" applyBorder="1" applyAlignment="1" applyProtection="1">
      <alignment horizontal="left" vertical="center" wrapText="1"/>
      <protection/>
    </xf>
    <xf numFmtId="0" fontId="45" fillId="0" borderId="37" xfId="43" applyFont="1" applyBorder="1" applyAlignment="1" applyProtection="1">
      <alignment horizontal="left" vertical="center" wrapText="1"/>
      <protection/>
    </xf>
    <xf numFmtId="0" fontId="34" fillId="0" borderId="38" xfId="0" applyFont="1" applyBorder="1" applyAlignment="1">
      <alignment horizontal="left" vertical="center" wrapText="1"/>
    </xf>
    <xf numFmtId="0" fontId="34" fillId="0" borderId="69" xfId="0" applyFont="1" applyBorder="1" applyAlignment="1">
      <alignment horizontal="left" vertical="center" wrapText="1"/>
    </xf>
    <xf numFmtId="0" fontId="44" fillId="0" borderId="37" xfId="0" applyFont="1" applyBorder="1" applyAlignment="1">
      <alignment horizontal="center" vertical="center" wrapText="1"/>
    </xf>
    <xf numFmtId="0" fontId="25" fillId="8" borderId="61" xfId="0" applyFont="1" applyFill="1" applyBorder="1" applyAlignment="1">
      <alignment horizontal="center" vertical="center" wrapText="1"/>
    </xf>
    <xf numFmtId="0" fontId="25" fillId="8" borderId="62" xfId="0" applyFont="1" applyFill="1" applyBorder="1" applyAlignment="1">
      <alignment horizontal="center" vertical="center" wrapText="1"/>
    </xf>
    <xf numFmtId="0" fontId="25" fillId="8" borderId="66" xfId="0" applyFont="1" applyFill="1" applyBorder="1" applyAlignment="1">
      <alignment horizontal="center" vertical="center" wrapText="1"/>
    </xf>
    <xf numFmtId="0" fontId="53" fillId="0" borderId="37" xfId="0" applyFont="1" applyBorder="1" applyAlignment="1">
      <alignment horizontal="center" vertical="center" wrapText="1"/>
    </xf>
    <xf numFmtId="0" fontId="49" fillId="0" borderId="37" xfId="0" applyFont="1" applyFill="1" applyBorder="1" applyAlignment="1">
      <alignment horizontal="left" vertical="center" wrapText="1"/>
    </xf>
    <xf numFmtId="0" fontId="49" fillId="0" borderId="37" xfId="0" applyFont="1" applyFill="1" applyBorder="1" applyAlignment="1">
      <alignment horizontal="center" vertical="center" wrapText="1"/>
    </xf>
    <xf numFmtId="0" fontId="28" fillId="0" borderId="37" xfId="0" applyFont="1" applyBorder="1" applyAlignment="1">
      <alignment horizontal="left" vertical="center" wrapText="1"/>
    </xf>
    <xf numFmtId="0" fontId="28" fillId="0" borderId="37"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34" fillId="0" borderId="38" xfId="0" applyFont="1" applyBorder="1" applyAlignment="1">
      <alignment horizontal="center" vertical="center" wrapText="1"/>
    </xf>
    <xf numFmtId="0" fontId="34" fillId="0" borderId="69"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55" xfId="0" applyFont="1" applyBorder="1" applyAlignment="1">
      <alignment horizontal="center" vertical="center" wrapText="1"/>
    </xf>
    <xf numFmtId="0" fontId="34" fillId="0" borderId="33" xfId="0" applyFont="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ICD1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Копия СВОД по КСГ 1-5." xfId="56"/>
    <cellStyle name="Обычный_План-задания по объемам ОМС на 201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9">
    <dxf>
      <fill>
        <patternFill patternType="solid">
          <bgColor indexed="10"/>
        </patternFill>
      </fill>
    </dxf>
    <dxf>
      <fill>
        <patternFill patternType="solid">
          <bgColor indexed="10"/>
        </patternFill>
      </fill>
    </dxf>
    <dxf>
      <font>
        <color indexed="9"/>
      </font>
    </dxf>
    <dxf>
      <font>
        <color indexed="9"/>
      </font>
    </dxf>
    <dxf>
      <fill>
        <patternFill patternType="solid">
          <bgColor indexed="10"/>
        </patternFill>
      </fill>
    </dxf>
    <dxf>
      <fill>
        <patternFill patternType="solid">
          <bgColor indexed="10"/>
        </patternFill>
      </fill>
    </dxf>
    <dxf>
      <fill>
        <patternFill>
          <bgColor indexed="10"/>
        </patternFill>
      </fill>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semakova/Documents/&#1042;&#1052;&#1055;/&#1042;&#1052;&#1055;_&#1087;&#1086;&#1076;&#1088;&#1086;&#1073;&#1085;&#1086;_19.09.xlsx#&#1051;&#1080;&#1089;&#1090;1!#&#1057;&#1057;&#1067;&#1051;&#1050;&#1040;!" TargetMode="External" /><Relationship Id="rId2" Type="http://schemas.openxmlformats.org/officeDocument/2006/relationships/hyperlink" Target="_edn1"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50"/>
  <sheetViews>
    <sheetView view="pageBreakPreview" zoomScale="75" zoomScaleNormal="70" zoomScaleSheetLayoutView="75" zoomScalePageLayoutView="0" workbookViewId="0" topLeftCell="A1">
      <selection activeCell="D126" sqref="D126"/>
    </sheetView>
  </sheetViews>
  <sheetFormatPr defaultColWidth="10.75390625" defaultRowHeight="12.75"/>
  <cols>
    <col min="1" max="1" width="10.375" style="4" customWidth="1"/>
    <col min="2" max="2" width="76.875" style="15" customWidth="1"/>
    <col min="3" max="3" width="18.875" style="15" customWidth="1"/>
    <col min="4" max="5" width="20.375" style="54" customWidth="1"/>
    <col min="6" max="6" width="14.00390625" style="16" customWidth="1"/>
    <col min="7" max="7" width="15.75390625" style="16" customWidth="1"/>
    <col min="8" max="8" width="21.00390625" style="16" customWidth="1"/>
    <col min="9" max="9" width="23.125" style="16" customWidth="1"/>
    <col min="10" max="16384" width="10.75390625" style="16" customWidth="1"/>
  </cols>
  <sheetData>
    <row r="1" spans="6:9" ht="30" customHeight="1">
      <c r="F1" s="116"/>
      <c r="G1" s="349" t="s">
        <v>26</v>
      </c>
      <c r="H1" s="349"/>
      <c r="I1" s="349"/>
    </row>
    <row r="2" spans="6:9" ht="102.75" customHeight="1">
      <c r="F2" s="4"/>
      <c r="G2" s="350" t="s">
        <v>1563</v>
      </c>
      <c r="H2" s="350"/>
      <c r="I2" s="350"/>
    </row>
    <row r="3" spans="1:9" s="3" customFormat="1" ht="22.5" customHeight="1">
      <c r="A3" s="1"/>
      <c r="B3" s="2"/>
      <c r="C3" s="2"/>
      <c r="D3" s="44"/>
      <c r="E3" s="44"/>
      <c r="F3" s="17"/>
      <c r="G3" s="351" t="s">
        <v>1564</v>
      </c>
      <c r="H3" s="351"/>
      <c r="I3" s="351"/>
    </row>
    <row r="4" spans="1:8" s="3" customFormat="1" ht="18">
      <c r="A4" s="352" t="s">
        <v>1565</v>
      </c>
      <c r="B4" s="352"/>
      <c r="C4" s="352"/>
      <c r="D4" s="352"/>
      <c r="E4" s="352"/>
      <c r="F4" s="352"/>
      <c r="G4" s="352"/>
      <c r="H4" s="352"/>
    </row>
    <row r="5" spans="1:8" s="3" customFormat="1" ht="18">
      <c r="A5" s="352" t="s">
        <v>1092</v>
      </c>
      <c r="B5" s="352"/>
      <c r="C5" s="352"/>
      <c r="D5" s="352"/>
      <c r="E5" s="352"/>
      <c r="F5" s="352"/>
      <c r="G5" s="352"/>
      <c r="H5" s="352"/>
    </row>
    <row r="6" spans="1:8" s="3" customFormat="1" ht="18">
      <c r="A6" s="352" t="s">
        <v>1093</v>
      </c>
      <c r="B6" s="352"/>
      <c r="C6" s="352"/>
      <c r="D6" s="352"/>
      <c r="E6" s="352"/>
      <c r="F6" s="352"/>
      <c r="G6" s="352"/>
      <c r="H6" s="352"/>
    </row>
    <row r="7" spans="1:8" s="3" customFormat="1" ht="18">
      <c r="A7" s="344" t="s">
        <v>1574</v>
      </c>
      <c r="B7" s="344"/>
      <c r="C7" s="344"/>
      <c r="D7" s="344"/>
      <c r="E7" s="344"/>
      <c r="F7" s="112" t="s">
        <v>1562</v>
      </c>
      <c r="G7" s="112"/>
      <c r="H7" s="112"/>
    </row>
    <row r="8" spans="1:8" s="3" customFormat="1" ht="18">
      <c r="A8" s="353" t="s">
        <v>1094</v>
      </c>
      <c r="B8" s="353"/>
      <c r="C8" s="353"/>
      <c r="D8" s="353"/>
      <c r="E8" s="353"/>
      <c r="F8" s="353"/>
      <c r="G8" s="353"/>
      <c r="H8" s="353"/>
    </row>
    <row r="9" spans="1:8" s="3" customFormat="1" ht="15.75">
      <c r="A9" s="5"/>
      <c r="B9" s="5"/>
      <c r="C9" s="5"/>
      <c r="D9" s="45"/>
      <c r="E9" s="45"/>
      <c r="F9" s="5"/>
      <c r="G9" s="5"/>
      <c r="H9" s="5"/>
    </row>
    <row r="10" spans="1:5" s="28" customFormat="1" ht="24" customHeight="1">
      <c r="A10" s="28" t="s">
        <v>1103</v>
      </c>
      <c r="B10" s="29" t="s">
        <v>1095</v>
      </c>
      <c r="C10" s="29"/>
      <c r="D10" s="46"/>
      <c r="E10" s="46"/>
    </row>
    <row r="11" spans="1:5" s="3" customFormat="1" ht="15.75" thickBot="1">
      <c r="A11" s="1"/>
      <c r="B11" s="6"/>
      <c r="C11" s="6"/>
      <c r="D11" s="44"/>
      <c r="E11" s="44"/>
    </row>
    <row r="12" spans="1:9" s="2" customFormat="1" ht="17.25" customHeight="1" thickBot="1">
      <c r="A12" s="360" t="s">
        <v>1105</v>
      </c>
      <c r="B12" s="354" t="s">
        <v>1096</v>
      </c>
      <c r="C12" s="338" t="s">
        <v>1097</v>
      </c>
      <c r="D12" s="339"/>
      <c r="E12" s="340"/>
      <c r="F12" s="358" t="s">
        <v>1193</v>
      </c>
      <c r="G12" s="356" t="s">
        <v>1189</v>
      </c>
      <c r="H12" s="354" t="s">
        <v>651</v>
      </c>
      <c r="I12" s="336" t="s">
        <v>650</v>
      </c>
    </row>
    <row r="13" spans="1:9" s="2" customFormat="1" ht="96.75" customHeight="1" thickBot="1">
      <c r="A13" s="361"/>
      <c r="B13" s="355"/>
      <c r="C13" s="31" t="s">
        <v>1560</v>
      </c>
      <c r="D13" s="279" t="s">
        <v>1561</v>
      </c>
      <c r="E13" s="33" t="s">
        <v>1192</v>
      </c>
      <c r="F13" s="359"/>
      <c r="G13" s="357"/>
      <c r="H13" s="355"/>
      <c r="I13" s="337"/>
    </row>
    <row r="14" spans="1:9" s="2" customFormat="1" ht="19.5" customHeight="1" thickBot="1">
      <c r="A14" s="56">
        <v>1</v>
      </c>
      <c r="B14" s="32">
        <v>2</v>
      </c>
      <c r="C14" s="58">
        <v>3</v>
      </c>
      <c r="D14" s="59">
        <v>4</v>
      </c>
      <c r="E14" s="60">
        <v>5</v>
      </c>
      <c r="F14" s="33">
        <v>6</v>
      </c>
      <c r="G14" s="18">
        <v>7</v>
      </c>
      <c r="H14" s="31">
        <v>8</v>
      </c>
      <c r="I14" s="57">
        <v>9</v>
      </c>
    </row>
    <row r="15" spans="1:19" s="21" customFormat="1" ht="18">
      <c r="A15" s="55">
        <v>1</v>
      </c>
      <c r="B15" s="30" t="s">
        <v>1107</v>
      </c>
      <c r="C15" s="284"/>
      <c r="D15" s="285"/>
      <c r="E15" s="286"/>
      <c r="F15" s="286">
        <f aca="true" t="shared" si="0" ref="F15:F46">IF(E15=0,0,ROUND(G15/E15,0))</f>
        <v>0</v>
      </c>
      <c r="G15" s="287"/>
      <c r="H15" s="288"/>
      <c r="I15" s="289">
        <f>IF(H15=0,0,ROUND(G15/H15,1))</f>
        <v>0</v>
      </c>
      <c r="J15" s="19"/>
      <c r="K15" s="20"/>
      <c r="L15" s="20"/>
      <c r="M15" s="20"/>
      <c r="N15" s="20"/>
      <c r="O15" s="20"/>
      <c r="P15" s="20"/>
      <c r="Q15" s="20"/>
      <c r="R15" s="20"/>
      <c r="S15" s="20"/>
    </row>
    <row r="16" spans="1:19" s="21" customFormat="1" ht="18">
      <c r="A16" s="22">
        <v>2</v>
      </c>
      <c r="B16" s="23" t="s">
        <v>1108</v>
      </c>
      <c r="C16" s="290"/>
      <c r="D16" s="285"/>
      <c r="E16" s="286"/>
      <c r="F16" s="291">
        <f t="shared" si="0"/>
        <v>0</v>
      </c>
      <c r="G16" s="281"/>
      <c r="H16" s="280"/>
      <c r="I16" s="289">
        <f>IF(H16=0,0,ROUND(G16/H16,1))</f>
        <v>0</v>
      </c>
      <c r="J16" s="19"/>
      <c r="K16" s="20"/>
      <c r="L16" s="20"/>
      <c r="M16" s="20"/>
      <c r="N16" s="20"/>
      <c r="O16" s="20"/>
      <c r="P16" s="20"/>
      <c r="Q16" s="20"/>
      <c r="R16" s="20"/>
      <c r="S16" s="20"/>
    </row>
    <row r="17" spans="1:19" s="21" customFormat="1" ht="18">
      <c r="A17" s="22">
        <v>3</v>
      </c>
      <c r="B17" s="23" t="s">
        <v>1109</v>
      </c>
      <c r="C17" s="290">
        <v>20</v>
      </c>
      <c r="D17" s="285">
        <v>20</v>
      </c>
      <c r="E17" s="286">
        <v>20</v>
      </c>
      <c r="F17" s="291">
        <f t="shared" si="0"/>
        <v>330</v>
      </c>
      <c r="G17" s="281">
        <v>6600</v>
      </c>
      <c r="H17" s="280">
        <v>455</v>
      </c>
      <c r="I17" s="289">
        <f aca="true" t="shared" si="1" ref="I17:I80">IF(H17=0,0,ROUND(G17/H17,1))</f>
        <v>14.5</v>
      </c>
      <c r="J17" s="19"/>
      <c r="K17" s="20"/>
      <c r="L17" s="20"/>
      <c r="M17" s="20"/>
      <c r="N17" s="20"/>
      <c r="O17" s="20"/>
      <c r="P17" s="20"/>
      <c r="Q17" s="20"/>
      <c r="R17" s="20"/>
      <c r="S17" s="20"/>
    </row>
    <row r="18" spans="1:19" s="21" customFormat="1" ht="18">
      <c r="A18" s="22">
        <v>4</v>
      </c>
      <c r="B18" s="23" t="s">
        <v>1110</v>
      </c>
      <c r="C18" s="290">
        <v>5</v>
      </c>
      <c r="D18" s="285">
        <v>5</v>
      </c>
      <c r="E18" s="286">
        <v>5</v>
      </c>
      <c r="F18" s="291">
        <f t="shared" si="0"/>
        <v>330</v>
      </c>
      <c r="G18" s="281">
        <v>1650</v>
      </c>
      <c r="H18" s="280">
        <v>118</v>
      </c>
      <c r="I18" s="289">
        <f t="shared" si="1"/>
        <v>14</v>
      </c>
      <c r="J18" s="19"/>
      <c r="K18" s="20"/>
      <c r="L18" s="20"/>
      <c r="M18" s="20"/>
      <c r="N18" s="20"/>
      <c r="O18" s="20"/>
      <c r="P18" s="20"/>
      <c r="Q18" s="20"/>
      <c r="R18" s="20"/>
      <c r="S18" s="20"/>
    </row>
    <row r="19" spans="1:19" s="21" customFormat="1" ht="34.5" customHeight="1">
      <c r="A19" s="22">
        <v>5</v>
      </c>
      <c r="B19" s="24" t="s">
        <v>1111</v>
      </c>
      <c r="C19" s="290">
        <v>10</v>
      </c>
      <c r="D19" s="285">
        <v>10</v>
      </c>
      <c r="E19" s="286">
        <v>10</v>
      </c>
      <c r="F19" s="291">
        <f t="shared" si="0"/>
        <v>330</v>
      </c>
      <c r="G19" s="281">
        <v>3300</v>
      </c>
      <c r="H19" s="280">
        <v>236</v>
      </c>
      <c r="I19" s="289">
        <f t="shared" si="1"/>
        <v>14</v>
      </c>
      <c r="J19" s="19"/>
      <c r="K19" s="20"/>
      <c r="L19" s="20"/>
      <c r="M19" s="20"/>
      <c r="N19" s="20"/>
      <c r="O19" s="20"/>
      <c r="P19" s="20"/>
      <c r="Q19" s="20"/>
      <c r="R19" s="20"/>
      <c r="S19" s="20"/>
    </row>
    <row r="20" spans="1:19" s="21" customFormat="1" ht="54" customHeight="1">
      <c r="A20" s="22">
        <v>6</v>
      </c>
      <c r="B20" s="23" t="s">
        <v>1112</v>
      </c>
      <c r="C20" s="290">
        <v>5</v>
      </c>
      <c r="D20" s="285">
        <v>5</v>
      </c>
      <c r="E20" s="286">
        <v>5</v>
      </c>
      <c r="F20" s="291">
        <f t="shared" si="0"/>
        <v>330</v>
      </c>
      <c r="G20" s="281">
        <v>1650</v>
      </c>
      <c r="H20" s="280">
        <v>117</v>
      </c>
      <c r="I20" s="289">
        <f t="shared" si="1"/>
        <v>14.1</v>
      </c>
      <c r="J20" s="19"/>
      <c r="K20" s="20"/>
      <c r="L20" s="20"/>
      <c r="M20" s="20"/>
      <c r="N20" s="20"/>
      <c r="O20" s="20"/>
      <c r="P20" s="20"/>
      <c r="Q20" s="20"/>
      <c r="R20" s="20"/>
      <c r="S20" s="20"/>
    </row>
    <row r="21" spans="1:19" s="21" customFormat="1" ht="48.75">
      <c r="A21" s="22">
        <v>7</v>
      </c>
      <c r="B21" s="23" t="s">
        <v>1113</v>
      </c>
      <c r="C21" s="290"/>
      <c r="D21" s="285"/>
      <c r="E21" s="286"/>
      <c r="F21" s="291">
        <f t="shared" si="0"/>
        <v>0</v>
      </c>
      <c r="G21" s="281"/>
      <c r="H21" s="280"/>
      <c r="I21" s="289">
        <f t="shared" si="1"/>
        <v>0</v>
      </c>
      <c r="J21" s="19"/>
      <c r="K21" s="20"/>
      <c r="L21" s="20"/>
      <c r="M21" s="20"/>
      <c r="N21" s="20"/>
      <c r="O21" s="20"/>
      <c r="P21" s="20"/>
      <c r="Q21" s="20"/>
      <c r="R21" s="20"/>
      <c r="S21" s="20"/>
    </row>
    <row r="22" spans="1:19" s="21" customFormat="1" ht="18">
      <c r="A22" s="22">
        <v>8</v>
      </c>
      <c r="B22" s="23" t="s">
        <v>1114</v>
      </c>
      <c r="C22" s="290"/>
      <c r="D22" s="285"/>
      <c r="E22" s="286"/>
      <c r="F22" s="291">
        <f t="shared" si="0"/>
        <v>0</v>
      </c>
      <c r="G22" s="281"/>
      <c r="H22" s="280"/>
      <c r="I22" s="289">
        <f t="shared" si="1"/>
        <v>0</v>
      </c>
      <c r="J22" s="19"/>
      <c r="K22" s="20"/>
      <c r="L22" s="20"/>
      <c r="M22" s="20"/>
      <c r="N22" s="20"/>
      <c r="O22" s="20"/>
      <c r="P22" s="20"/>
      <c r="Q22" s="20"/>
      <c r="R22" s="20"/>
      <c r="S22" s="20"/>
    </row>
    <row r="23" spans="1:19" s="21" customFormat="1" ht="18">
      <c r="A23" s="22">
        <v>9</v>
      </c>
      <c r="B23" s="23" t="s">
        <v>1115</v>
      </c>
      <c r="C23" s="290"/>
      <c r="D23" s="285"/>
      <c r="E23" s="286"/>
      <c r="F23" s="291">
        <f t="shared" si="0"/>
        <v>0</v>
      </c>
      <c r="G23" s="281"/>
      <c r="H23" s="280"/>
      <c r="I23" s="289">
        <f t="shared" si="1"/>
        <v>0</v>
      </c>
      <c r="J23" s="19"/>
      <c r="K23" s="20"/>
      <c r="L23" s="20"/>
      <c r="M23" s="20"/>
      <c r="N23" s="20"/>
      <c r="O23" s="20"/>
      <c r="P23" s="20"/>
      <c r="Q23" s="20"/>
      <c r="R23" s="20"/>
      <c r="S23" s="20"/>
    </row>
    <row r="24" spans="1:19" s="21" customFormat="1" ht="18">
      <c r="A24" s="22">
        <v>10</v>
      </c>
      <c r="B24" s="23" t="s">
        <v>1116</v>
      </c>
      <c r="C24" s="290"/>
      <c r="D24" s="285"/>
      <c r="E24" s="286"/>
      <c r="F24" s="291">
        <f t="shared" si="0"/>
        <v>0</v>
      </c>
      <c r="G24" s="281"/>
      <c r="H24" s="280"/>
      <c r="I24" s="289">
        <f t="shared" si="1"/>
        <v>0</v>
      </c>
      <c r="J24" s="19"/>
      <c r="K24" s="20"/>
      <c r="L24" s="20"/>
      <c r="M24" s="20"/>
      <c r="N24" s="20"/>
      <c r="O24" s="20"/>
      <c r="P24" s="20"/>
      <c r="Q24" s="20"/>
      <c r="R24" s="20"/>
      <c r="S24" s="20"/>
    </row>
    <row r="25" spans="1:19" s="21" customFormat="1" ht="18">
      <c r="A25" s="22">
        <v>11</v>
      </c>
      <c r="B25" s="25" t="s">
        <v>1117</v>
      </c>
      <c r="C25" s="292"/>
      <c r="D25" s="285"/>
      <c r="E25" s="286"/>
      <c r="F25" s="291">
        <f t="shared" si="0"/>
        <v>0</v>
      </c>
      <c r="G25" s="281"/>
      <c r="H25" s="280"/>
      <c r="I25" s="289">
        <f t="shared" si="1"/>
        <v>0</v>
      </c>
      <c r="J25" s="19"/>
      <c r="K25" s="20"/>
      <c r="L25" s="20"/>
      <c r="M25" s="20"/>
      <c r="N25" s="20"/>
      <c r="O25" s="20"/>
      <c r="P25" s="20"/>
      <c r="Q25" s="20"/>
      <c r="R25" s="20"/>
      <c r="S25" s="20"/>
    </row>
    <row r="26" spans="1:19" s="21" customFormat="1" ht="18">
      <c r="A26" s="22">
        <v>12</v>
      </c>
      <c r="B26" s="25" t="s">
        <v>1118</v>
      </c>
      <c r="C26" s="292">
        <v>27</v>
      </c>
      <c r="D26" s="285">
        <v>27</v>
      </c>
      <c r="E26" s="286">
        <v>27</v>
      </c>
      <c r="F26" s="291">
        <f t="shared" si="0"/>
        <v>330</v>
      </c>
      <c r="G26" s="281">
        <v>8910</v>
      </c>
      <c r="H26" s="280">
        <v>938</v>
      </c>
      <c r="I26" s="289">
        <f t="shared" si="1"/>
        <v>9.5</v>
      </c>
      <c r="J26" s="19"/>
      <c r="K26" s="20"/>
      <c r="L26" s="20"/>
      <c r="M26" s="20"/>
      <c r="N26" s="20"/>
      <c r="O26" s="20"/>
      <c r="P26" s="20"/>
      <c r="Q26" s="20"/>
      <c r="R26" s="20"/>
      <c r="S26" s="20"/>
    </row>
    <row r="27" spans="1:19" s="21" customFormat="1" ht="18">
      <c r="A27" s="22">
        <v>13</v>
      </c>
      <c r="B27" s="25" t="s">
        <v>1119</v>
      </c>
      <c r="C27" s="292"/>
      <c r="D27" s="285"/>
      <c r="E27" s="286"/>
      <c r="F27" s="291">
        <f t="shared" si="0"/>
        <v>0</v>
      </c>
      <c r="G27" s="281"/>
      <c r="H27" s="280"/>
      <c r="I27" s="289">
        <f t="shared" si="1"/>
        <v>0</v>
      </c>
      <c r="J27" s="19"/>
      <c r="K27" s="20"/>
      <c r="L27" s="20"/>
      <c r="M27" s="20"/>
      <c r="N27" s="20"/>
      <c r="O27" s="20"/>
      <c r="P27" s="20"/>
      <c r="Q27" s="20"/>
      <c r="R27" s="20"/>
      <c r="S27" s="20"/>
    </row>
    <row r="28" spans="1:19" s="21" customFormat="1" ht="18">
      <c r="A28" s="22">
        <v>14</v>
      </c>
      <c r="B28" s="25" t="s">
        <v>1120</v>
      </c>
      <c r="C28" s="292"/>
      <c r="D28" s="285"/>
      <c r="E28" s="286"/>
      <c r="F28" s="291">
        <f t="shared" si="0"/>
        <v>0</v>
      </c>
      <c r="G28" s="281"/>
      <c r="H28" s="280"/>
      <c r="I28" s="289">
        <f t="shared" si="1"/>
        <v>0</v>
      </c>
      <c r="J28" s="19"/>
      <c r="K28" s="20"/>
      <c r="L28" s="20"/>
      <c r="M28" s="20"/>
      <c r="N28" s="20"/>
      <c r="O28" s="20"/>
      <c r="P28" s="20"/>
      <c r="Q28" s="20"/>
      <c r="R28" s="20"/>
      <c r="S28" s="20"/>
    </row>
    <row r="29" spans="1:19" s="21" customFormat="1" ht="18">
      <c r="A29" s="22">
        <v>15</v>
      </c>
      <c r="B29" s="25" t="s">
        <v>1106</v>
      </c>
      <c r="C29" s="292"/>
      <c r="D29" s="285"/>
      <c r="E29" s="286"/>
      <c r="F29" s="291">
        <f t="shared" si="0"/>
        <v>0</v>
      </c>
      <c r="G29" s="281"/>
      <c r="H29" s="280"/>
      <c r="I29" s="289">
        <f t="shared" si="1"/>
        <v>0</v>
      </c>
      <c r="J29" s="19"/>
      <c r="K29" s="20"/>
      <c r="L29" s="20"/>
      <c r="M29" s="20"/>
      <c r="N29" s="20"/>
      <c r="O29" s="20"/>
      <c r="P29" s="20"/>
      <c r="Q29" s="20"/>
      <c r="R29" s="20"/>
      <c r="S29" s="20"/>
    </row>
    <row r="30" spans="1:19" s="21" customFormat="1" ht="18">
      <c r="A30" s="22">
        <v>16</v>
      </c>
      <c r="B30" s="23" t="s">
        <v>1121</v>
      </c>
      <c r="C30" s="290"/>
      <c r="D30" s="285"/>
      <c r="E30" s="286"/>
      <c r="F30" s="291">
        <f t="shared" si="0"/>
        <v>0</v>
      </c>
      <c r="G30" s="281"/>
      <c r="H30" s="280"/>
      <c r="I30" s="289">
        <f t="shared" si="1"/>
        <v>0</v>
      </c>
      <c r="J30" s="19"/>
      <c r="K30" s="20"/>
      <c r="L30" s="20"/>
      <c r="M30" s="20"/>
      <c r="N30" s="20"/>
      <c r="O30" s="20"/>
      <c r="P30" s="20"/>
      <c r="Q30" s="20"/>
      <c r="R30" s="20"/>
      <c r="S30" s="20"/>
    </row>
    <row r="31" spans="1:19" s="21" customFormat="1" ht="18">
      <c r="A31" s="22">
        <v>17</v>
      </c>
      <c r="B31" s="23" t="s">
        <v>1122</v>
      </c>
      <c r="C31" s="290"/>
      <c r="D31" s="285"/>
      <c r="E31" s="286"/>
      <c r="F31" s="291">
        <f t="shared" si="0"/>
        <v>0</v>
      </c>
      <c r="G31" s="281"/>
      <c r="H31" s="280"/>
      <c r="I31" s="289">
        <f t="shared" si="1"/>
        <v>0</v>
      </c>
      <c r="J31" s="19"/>
      <c r="K31" s="20"/>
      <c r="L31" s="20"/>
      <c r="M31" s="20"/>
      <c r="N31" s="20"/>
      <c r="O31" s="20"/>
      <c r="P31" s="20"/>
      <c r="Q31" s="20"/>
      <c r="R31" s="20"/>
      <c r="S31" s="20"/>
    </row>
    <row r="32" spans="1:19" s="21" customFormat="1" ht="18">
      <c r="A32" s="22">
        <v>18</v>
      </c>
      <c r="B32" s="23" t="s">
        <v>1123</v>
      </c>
      <c r="C32" s="290"/>
      <c r="D32" s="285"/>
      <c r="E32" s="286"/>
      <c r="F32" s="291">
        <f t="shared" si="0"/>
        <v>0</v>
      </c>
      <c r="G32" s="281"/>
      <c r="H32" s="280"/>
      <c r="I32" s="289">
        <f t="shared" si="1"/>
        <v>0</v>
      </c>
      <c r="J32" s="19"/>
      <c r="K32" s="20"/>
      <c r="L32" s="20"/>
      <c r="M32" s="20"/>
      <c r="N32" s="20"/>
      <c r="O32" s="20"/>
      <c r="P32" s="20"/>
      <c r="Q32" s="20"/>
      <c r="R32" s="20"/>
      <c r="S32" s="20"/>
    </row>
    <row r="33" spans="1:19" s="21" customFormat="1" ht="18">
      <c r="A33" s="22">
        <v>19</v>
      </c>
      <c r="B33" s="25" t="s">
        <v>1124</v>
      </c>
      <c r="C33" s="292"/>
      <c r="D33" s="285"/>
      <c r="E33" s="286"/>
      <c r="F33" s="291">
        <f t="shared" si="0"/>
        <v>0</v>
      </c>
      <c r="G33" s="281"/>
      <c r="H33" s="280"/>
      <c r="I33" s="289">
        <f t="shared" si="1"/>
        <v>0</v>
      </c>
      <c r="J33" s="19"/>
      <c r="K33" s="20"/>
      <c r="L33" s="20"/>
      <c r="M33" s="20"/>
      <c r="N33" s="20"/>
      <c r="O33" s="20"/>
      <c r="P33" s="20"/>
      <c r="Q33" s="20"/>
      <c r="R33" s="20"/>
      <c r="S33" s="20"/>
    </row>
    <row r="34" spans="1:19" s="21" customFormat="1" ht="18">
      <c r="A34" s="22">
        <v>20</v>
      </c>
      <c r="B34" s="23" t="s">
        <v>1125</v>
      </c>
      <c r="C34" s="290"/>
      <c r="D34" s="285"/>
      <c r="E34" s="286"/>
      <c r="F34" s="291">
        <f t="shared" si="0"/>
        <v>0</v>
      </c>
      <c r="G34" s="281"/>
      <c r="H34" s="280"/>
      <c r="I34" s="289">
        <f t="shared" si="1"/>
        <v>0</v>
      </c>
      <c r="J34" s="19"/>
      <c r="K34" s="20"/>
      <c r="L34" s="20"/>
      <c r="M34" s="20"/>
      <c r="N34" s="20"/>
      <c r="O34" s="20"/>
      <c r="P34" s="20"/>
      <c r="Q34" s="20"/>
      <c r="R34" s="20"/>
      <c r="S34" s="20"/>
    </row>
    <row r="35" spans="1:19" s="21" customFormat="1" ht="18">
      <c r="A35" s="22">
        <v>21</v>
      </c>
      <c r="B35" s="23" t="s">
        <v>1126</v>
      </c>
      <c r="C35" s="290"/>
      <c r="D35" s="285"/>
      <c r="E35" s="286"/>
      <c r="F35" s="291">
        <f t="shared" si="0"/>
        <v>0</v>
      </c>
      <c r="G35" s="281"/>
      <c r="H35" s="280"/>
      <c r="I35" s="289">
        <f t="shared" si="1"/>
        <v>0</v>
      </c>
      <c r="J35" s="19"/>
      <c r="K35" s="20"/>
      <c r="L35" s="20"/>
      <c r="M35" s="20"/>
      <c r="N35" s="20"/>
      <c r="O35" s="20"/>
      <c r="P35" s="20"/>
      <c r="Q35" s="20"/>
      <c r="R35" s="20"/>
      <c r="S35" s="20"/>
    </row>
    <row r="36" spans="1:19" s="21" customFormat="1" ht="18">
      <c r="A36" s="22">
        <v>22</v>
      </c>
      <c r="B36" s="23" t="s">
        <v>1128</v>
      </c>
      <c r="C36" s="290"/>
      <c r="D36" s="285"/>
      <c r="E36" s="286"/>
      <c r="F36" s="291">
        <f t="shared" si="0"/>
        <v>0</v>
      </c>
      <c r="G36" s="281"/>
      <c r="H36" s="280"/>
      <c r="I36" s="289">
        <f t="shared" si="1"/>
        <v>0</v>
      </c>
      <c r="J36" s="19"/>
      <c r="K36" s="20"/>
      <c r="L36" s="20"/>
      <c r="M36" s="20"/>
      <c r="N36" s="20"/>
      <c r="O36" s="20"/>
      <c r="P36" s="20"/>
      <c r="Q36" s="20"/>
      <c r="R36" s="20"/>
      <c r="S36" s="20"/>
    </row>
    <row r="37" spans="1:19" s="21" customFormat="1" ht="18">
      <c r="A37" s="22">
        <v>23</v>
      </c>
      <c r="B37" s="25" t="s">
        <v>1129</v>
      </c>
      <c r="C37" s="292"/>
      <c r="D37" s="285"/>
      <c r="E37" s="286"/>
      <c r="F37" s="291">
        <f t="shared" si="0"/>
        <v>0</v>
      </c>
      <c r="G37" s="281"/>
      <c r="H37" s="280"/>
      <c r="I37" s="289">
        <f t="shared" si="1"/>
        <v>0</v>
      </c>
      <c r="J37" s="19"/>
      <c r="K37" s="20"/>
      <c r="L37" s="20"/>
      <c r="M37" s="20"/>
      <c r="N37" s="20"/>
      <c r="O37" s="20"/>
      <c r="P37" s="20"/>
      <c r="Q37" s="20"/>
      <c r="R37" s="20"/>
      <c r="S37" s="20"/>
    </row>
    <row r="38" spans="1:19" s="21" customFormat="1" ht="18">
      <c r="A38" s="22">
        <v>24</v>
      </c>
      <c r="B38" s="23" t="s">
        <v>1130</v>
      </c>
      <c r="C38" s="290"/>
      <c r="D38" s="285"/>
      <c r="E38" s="286"/>
      <c r="F38" s="291">
        <f t="shared" si="0"/>
        <v>0</v>
      </c>
      <c r="G38" s="281"/>
      <c r="H38" s="280"/>
      <c r="I38" s="289">
        <f t="shared" si="1"/>
        <v>0</v>
      </c>
      <c r="J38" s="19"/>
      <c r="K38" s="20"/>
      <c r="L38" s="20"/>
      <c r="M38" s="20"/>
      <c r="N38" s="20"/>
      <c r="O38" s="20"/>
      <c r="P38" s="20"/>
      <c r="Q38" s="20"/>
      <c r="R38" s="20"/>
      <c r="S38" s="20"/>
    </row>
    <row r="39" spans="1:19" s="21" customFormat="1" ht="18">
      <c r="A39" s="22">
        <v>25</v>
      </c>
      <c r="B39" s="23" t="s">
        <v>1131</v>
      </c>
      <c r="C39" s="290">
        <v>15</v>
      </c>
      <c r="D39" s="285">
        <v>15</v>
      </c>
      <c r="E39" s="286">
        <v>15</v>
      </c>
      <c r="F39" s="291">
        <f t="shared" si="0"/>
        <v>330</v>
      </c>
      <c r="G39" s="281">
        <v>4950</v>
      </c>
      <c r="H39" s="280">
        <v>309</v>
      </c>
      <c r="I39" s="289">
        <f t="shared" si="1"/>
        <v>16</v>
      </c>
      <c r="J39" s="19"/>
      <c r="K39" s="20"/>
      <c r="L39" s="20"/>
      <c r="M39" s="20"/>
      <c r="N39" s="20"/>
      <c r="O39" s="20"/>
      <c r="P39" s="20"/>
      <c r="Q39" s="20"/>
      <c r="R39" s="20"/>
      <c r="S39" s="20"/>
    </row>
    <row r="40" spans="1:19" s="21" customFormat="1" ht="18">
      <c r="A40" s="22">
        <v>26</v>
      </c>
      <c r="B40" s="23" t="s">
        <v>1132</v>
      </c>
      <c r="C40" s="290"/>
      <c r="D40" s="285"/>
      <c r="E40" s="286"/>
      <c r="F40" s="291">
        <f t="shared" si="0"/>
        <v>0</v>
      </c>
      <c r="G40" s="281"/>
      <c r="H40" s="280"/>
      <c r="I40" s="289">
        <f t="shared" si="1"/>
        <v>0</v>
      </c>
      <c r="J40" s="19"/>
      <c r="K40" s="20"/>
      <c r="L40" s="20"/>
      <c r="M40" s="20"/>
      <c r="N40" s="20"/>
      <c r="O40" s="20"/>
      <c r="P40" s="20"/>
      <c r="Q40" s="20"/>
      <c r="R40" s="20"/>
      <c r="S40" s="20"/>
    </row>
    <row r="41" spans="1:19" s="21" customFormat="1" ht="18">
      <c r="A41" s="22">
        <v>27</v>
      </c>
      <c r="B41" s="23" t="s">
        <v>1133</v>
      </c>
      <c r="C41" s="290">
        <v>20</v>
      </c>
      <c r="D41" s="285">
        <v>20</v>
      </c>
      <c r="E41" s="286">
        <v>20</v>
      </c>
      <c r="F41" s="291">
        <f t="shared" si="0"/>
        <v>330</v>
      </c>
      <c r="G41" s="281">
        <v>6600</v>
      </c>
      <c r="H41" s="280">
        <v>388</v>
      </c>
      <c r="I41" s="289">
        <f t="shared" si="1"/>
        <v>17</v>
      </c>
      <c r="J41" s="19"/>
      <c r="K41" s="20"/>
      <c r="L41" s="20"/>
      <c r="M41" s="20"/>
      <c r="N41" s="20"/>
      <c r="O41" s="20"/>
      <c r="P41" s="20"/>
      <c r="Q41" s="20"/>
      <c r="R41" s="20"/>
      <c r="S41" s="20"/>
    </row>
    <row r="42" spans="1:19" s="21" customFormat="1" ht="18">
      <c r="A42" s="22">
        <v>28</v>
      </c>
      <c r="B42" s="23" t="s">
        <v>1134</v>
      </c>
      <c r="C42" s="290"/>
      <c r="D42" s="285"/>
      <c r="E42" s="286"/>
      <c r="F42" s="291">
        <f t="shared" si="0"/>
        <v>0</v>
      </c>
      <c r="G42" s="281"/>
      <c r="H42" s="280"/>
      <c r="I42" s="289">
        <f t="shared" si="1"/>
        <v>0</v>
      </c>
      <c r="J42" s="19"/>
      <c r="K42" s="20"/>
      <c r="L42" s="20"/>
      <c r="M42" s="20"/>
      <c r="N42" s="20"/>
      <c r="O42" s="20"/>
      <c r="P42" s="20"/>
      <c r="Q42" s="20"/>
      <c r="R42" s="20"/>
      <c r="S42" s="20"/>
    </row>
    <row r="43" spans="1:19" s="21" customFormat="1" ht="18">
      <c r="A43" s="22">
        <v>29</v>
      </c>
      <c r="B43" s="23" t="s">
        <v>1135</v>
      </c>
      <c r="C43" s="290">
        <v>6</v>
      </c>
      <c r="D43" s="285">
        <v>6</v>
      </c>
      <c r="E43" s="286">
        <v>6</v>
      </c>
      <c r="F43" s="291">
        <f t="shared" si="0"/>
        <v>330</v>
      </c>
      <c r="G43" s="281">
        <v>1980</v>
      </c>
      <c r="H43" s="280">
        <v>117</v>
      </c>
      <c r="I43" s="289">
        <f t="shared" si="1"/>
        <v>16.9</v>
      </c>
      <c r="J43" s="19"/>
      <c r="K43" s="20"/>
      <c r="L43" s="20"/>
      <c r="M43" s="20"/>
      <c r="N43" s="20"/>
      <c r="O43" s="20"/>
      <c r="P43" s="20"/>
      <c r="Q43" s="20"/>
      <c r="R43" s="20"/>
      <c r="S43" s="20"/>
    </row>
    <row r="44" spans="1:19" s="21" customFormat="1" ht="18">
      <c r="A44" s="22">
        <v>30</v>
      </c>
      <c r="B44" s="23" t="s">
        <v>1190</v>
      </c>
      <c r="C44" s="290"/>
      <c r="D44" s="285"/>
      <c r="E44" s="286"/>
      <c r="F44" s="291">
        <f t="shared" si="0"/>
        <v>0</v>
      </c>
      <c r="G44" s="281"/>
      <c r="H44" s="280"/>
      <c r="I44" s="289">
        <f t="shared" si="1"/>
        <v>0</v>
      </c>
      <c r="J44" s="19"/>
      <c r="K44" s="20"/>
      <c r="L44" s="20"/>
      <c r="M44" s="20"/>
      <c r="N44" s="20"/>
      <c r="O44" s="20"/>
      <c r="P44" s="20"/>
      <c r="Q44" s="20"/>
      <c r="R44" s="20"/>
      <c r="S44" s="20"/>
    </row>
    <row r="45" spans="1:19" s="21" customFormat="1" ht="18">
      <c r="A45" s="22">
        <v>31</v>
      </c>
      <c r="B45" s="23" t="s">
        <v>1136</v>
      </c>
      <c r="C45" s="290"/>
      <c r="D45" s="285"/>
      <c r="E45" s="286"/>
      <c r="F45" s="291">
        <f t="shared" si="0"/>
        <v>0</v>
      </c>
      <c r="G45" s="281"/>
      <c r="H45" s="280"/>
      <c r="I45" s="289">
        <f t="shared" si="1"/>
        <v>0</v>
      </c>
      <c r="J45" s="19"/>
      <c r="K45" s="20"/>
      <c r="L45" s="20"/>
      <c r="M45" s="20"/>
      <c r="N45" s="20"/>
      <c r="O45" s="20"/>
      <c r="P45" s="20"/>
      <c r="Q45" s="20"/>
      <c r="R45" s="20"/>
      <c r="S45" s="20"/>
    </row>
    <row r="46" spans="1:19" s="21" customFormat="1" ht="18">
      <c r="A46" s="22">
        <v>32</v>
      </c>
      <c r="B46" s="23" t="s">
        <v>1137</v>
      </c>
      <c r="C46" s="290"/>
      <c r="D46" s="285"/>
      <c r="E46" s="286"/>
      <c r="F46" s="291">
        <f t="shared" si="0"/>
        <v>0</v>
      </c>
      <c r="G46" s="281"/>
      <c r="H46" s="280"/>
      <c r="I46" s="289">
        <f t="shared" si="1"/>
        <v>0</v>
      </c>
      <c r="J46" s="19"/>
      <c r="K46" s="20"/>
      <c r="L46" s="20"/>
      <c r="M46" s="20"/>
      <c r="N46" s="20"/>
      <c r="O46" s="20"/>
      <c r="P46" s="20"/>
      <c r="Q46" s="20"/>
      <c r="R46" s="20"/>
      <c r="S46" s="20"/>
    </row>
    <row r="47" spans="1:19" s="21" customFormat="1" ht="18">
      <c r="A47" s="22">
        <v>33</v>
      </c>
      <c r="B47" s="23" t="s">
        <v>1138</v>
      </c>
      <c r="C47" s="290"/>
      <c r="D47" s="285"/>
      <c r="E47" s="286"/>
      <c r="F47" s="291">
        <f aca="true" t="shared" si="2" ref="F47:F78">IF(E47=0,0,ROUND(G47/E47,0))</f>
        <v>0</v>
      </c>
      <c r="G47" s="281"/>
      <c r="H47" s="280"/>
      <c r="I47" s="289">
        <f t="shared" si="1"/>
        <v>0</v>
      </c>
      <c r="J47" s="19"/>
      <c r="K47" s="20"/>
      <c r="L47" s="20"/>
      <c r="M47" s="20"/>
      <c r="N47" s="20"/>
      <c r="O47" s="20"/>
      <c r="P47" s="20"/>
      <c r="Q47" s="20"/>
      <c r="R47" s="20"/>
      <c r="S47" s="20"/>
    </row>
    <row r="48" spans="1:19" s="21" customFormat="1" ht="18">
      <c r="A48" s="22">
        <v>34</v>
      </c>
      <c r="B48" s="23" t="s">
        <v>1139</v>
      </c>
      <c r="C48" s="290"/>
      <c r="D48" s="285"/>
      <c r="E48" s="286"/>
      <c r="F48" s="291">
        <f t="shared" si="2"/>
        <v>0</v>
      </c>
      <c r="G48" s="281"/>
      <c r="H48" s="280"/>
      <c r="I48" s="289">
        <f t="shared" si="1"/>
        <v>0</v>
      </c>
      <c r="J48" s="19"/>
      <c r="K48" s="20"/>
      <c r="L48" s="20"/>
      <c r="M48" s="20"/>
      <c r="N48" s="20"/>
      <c r="O48" s="20"/>
      <c r="P48" s="20"/>
      <c r="Q48" s="20"/>
      <c r="R48" s="20"/>
      <c r="S48" s="20"/>
    </row>
    <row r="49" spans="1:19" s="21" customFormat="1" ht="18">
      <c r="A49" s="22">
        <v>35</v>
      </c>
      <c r="B49" s="23" t="s">
        <v>1140</v>
      </c>
      <c r="C49" s="290"/>
      <c r="D49" s="285"/>
      <c r="E49" s="286"/>
      <c r="F49" s="291">
        <f t="shared" si="2"/>
        <v>0</v>
      </c>
      <c r="G49" s="281"/>
      <c r="H49" s="280"/>
      <c r="I49" s="289">
        <f t="shared" si="1"/>
        <v>0</v>
      </c>
      <c r="J49" s="19"/>
      <c r="K49" s="20"/>
      <c r="L49" s="20"/>
      <c r="M49" s="20"/>
      <c r="N49" s="20"/>
      <c r="O49" s="20"/>
      <c r="P49" s="20"/>
      <c r="Q49" s="20"/>
      <c r="R49" s="20"/>
      <c r="S49" s="20"/>
    </row>
    <row r="50" spans="1:19" s="21" customFormat="1" ht="18">
      <c r="A50" s="22">
        <v>36</v>
      </c>
      <c r="B50" s="23" t="s">
        <v>1141</v>
      </c>
      <c r="C50" s="290"/>
      <c r="D50" s="285"/>
      <c r="E50" s="286"/>
      <c r="F50" s="291">
        <f t="shared" si="2"/>
        <v>0</v>
      </c>
      <c r="G50" s="281"/>
      <c r="H50" s="280"/>
      <c r="I50" s="289">
        <f t="shared" si="1"/>
        <v>0</v>
      </c>
      <c r="J50" s="19"/>
      <c r="K50" s="20"/>
      <c r="L50" s="20"/>
      <c r="M50" s="20"/>
      <c r="N50" s="20"/>
      <c r="O50" s="20"/>
      <c r="P50" s="20"/>
      <c r="Q50" s="20"/>
      <c r="R50" s="20"/>
      <c r="S50" s="20"/>
    </row>
    <row r="51" spans="1:19" s="21" customFormat="1" ht="18">
      <c r="A51" s="22">
        <v>37</v>
      </c>
      <c r="B51" s="23" t="s">
        <v>1142</v>
      </c>
      <c r="C51" s="290"/>
      <c r="D51" s="285"/>
      <c r="E51" s="286"/>
      <c r="F51" s="291">
        <f t="shared" si="2"/>
        <v>0</v>
      </c>
      <c r="G51" s="281"/>
      <c r="H51" s="280"/>
      <c r="I51" s="289">
        <f t="shared" si="1"/>
        <v>0</v>
      </c>
      <c r="J51" s="19"/>
      <c r="K51" s="20"/>
      <c r="L51" s="20"/>
      <c r="M51" s="20"/>
      <c r="N51" s="20"/>
      <c r="O51" s="20"/>
      <c r="P51" s="20"/>
      <c r="Q51" s="20"/>
      <c r="R51" s="20"/>
      <c r="S51" s="20"/>
    </row>
    <row r="52" spans="1:19" s="21" customFormat="1" ht="32.25">
      <c r="A52" s="22">
        <v>38</v>
      </c>
      <c r="B52" s="23" t="s">
        <v>1143</v>
      </c>
      <c r="C52" s="290"/>
      <c r="D52" s="285"/>
      <c r="E52" s="286"/>
      <c r="F52" s="291">
        <f t="shared" si="2"/>
        <v>0</v>
      </c>
      <c r="G52" s="281"/>
      <c r="H52" s="280"/>
      <c r="I52" s="289">
        <f t="shared" si="1"/>
        <v>0</v>
      </c>
      <c r="J52" s="19"/>
      <c r="K52" s="20"/>
      <c r="L52" s="20"/>
      <c r="M52" s="20"/>
      <c r="N52" s="20"/>
      <c r="O52" s="20"/>
      <c r="P52" s="20"/>
      <c r="Q52" s="20"/>
      <c r="R52" s="20"/>
      <c r="S52" s="20"/>
    </row>
    <row r="53" spans="1:19" s="21" customFormat="1" ht="32.25">
      <c r="A53" s="22">
        <v>39</v>
      </c>
      <c r="B53" s="23" t="s">
        <v>1144</v>
      </c>
      <c r="C53" s="290"/>
      <c r="D53" s="285"/>
      <c r="E53" s="286"/>
      <c r="F53" s="291">
        <f t="shared" si="2"/>
        <v>0</v>
      </c>
      <c r="G53" s="281"/>
      <c r="H53" s="280"/>
      <c r="I53" s="289">
        <f t="shared" si="1"/>
        <v>0</v>
      </c>
      <c r="J53" s="19"/>
      <c r="K53" s="20"/>
      <c r="L53" s="20"/>
      <c r="M53" s="20"/>
      <c r="N53" s="20"/>
      <c r="O53" s="20"/>
      <c r="P53" s="20"/>
      <c r="Q53" s="20"/>
      <c r="R53" s="20"/>
      <c r="S53" s="20"/>
    </row>
    <row r="54" spans="1:19" s="21" customFormat="1" ht="18">
      <c r="A54" s="22">
        <v>40</v>
      </c>
      <c r="B54" s="23" t="s">
        <v>1145</v>
      </c>
      <c r="C54" s="290"/>
      <c r="D54" s="285"/>
      <c r="E54" s="286"/>
      <c r="F54" s="291">
        <f t="shared" si="2"/>
        <v>0</v>
      </c>
      <c r="G54" s="281"/>
      <c r="H54" s="280"/>
      <c r="I54" s="289">
        <f t="shared" si="1"/>
        <v>0</v>
      </c>
      <c r="J54" s="19"/>
      <c r="K54" s="20"/>
      <c r="L54" s="20"/>
      <c r="M54" s="20"/>
      <c r="N54" s="20"/>
      <c r="O54" s="20"/>
      <c r="P54" s="20"/>
      <c r="Q54" s="20"/>
      <c r="R54" s="20"/>
      <c r="S54" s="20"/>
    </row>
    <row r="55" spans="1:19" s="21" customFormat="1" ht="18">
      <c r="A55" s="22">
        <v>41</v>
      </c>
      <c r="B55" s="23" t="s">
        <v>1191</v>
      </c>
      <c r="C55" s="290"/>
      <c r="D55" s="285"/>
      <c r="E55" s="286"/>
      <c r="F55" s="291">
        <f t="shared" si="2"/>
        <v>0</v>
      </c>
      <c r="G55" s="281"/>
      <c r="H55" s="280"/>
      <c r="I55" s="289">
        <f t="shared" si="1"/>
        <v>0</v>
      </c>
      <c r="J55" s="19"/>
      <c r="K55" s="20"/>
      <c r="L55" s="20"/>
      <c r="M55" s="20"/>
      <c r="N55" s="20"/>
      <c r="O55" s="20"/>
      <c r="P55" s="20"/>
      <c r="Q55" s="20"/>
      <c r="R55" s="20"/>
      <c r="S55" s="20"/>
    </row>
    <row r="56" spans="1:19" s="21" customFormat="1" ht="18">
      <c r="A56" s="22">
        <v>42</v>
      </c>
      <c r="B56" s="23" t="s">
        <v>1146</v>
      </c>
      <c r="C56" s="290"/>
      <c r="D56" s="285"/>
      <c r="E56" s="286"/>
      <c r="F56" s="291">
        <f t="shared" si="2"/>
        <v>0</v>
      </c>
      <c r="G56" s="281"/>
      <c r="H56" s="280"/>
      <c r="I56" s="289">
        <f t="shared" si="1"/>
        <v>0</v>
      </c>
      <c r="J56" s="19"/>
      <c r="K56" s="20"/>
      <c r="L56" s="20"/>
      <c r="M56" s="20"/>
      <c r="N56" s="20"/>
      <c r="O56" s="20"/>
      <c r="P56" s="20"/>
      <c r="Q56" s="20"/>
      <c r="R56" s="20"/>
      <c r="S56" s="20"/>
    </row>
    <row r="57" spans="1:19" s="21" customFormat="1" ht="32.25">
      <c r="A57" s="22">
        <v>43</v>
      </c>
      <c r="B57" s="23" t="s">
        <v>1185</v>
      </c>
      <c r="C57" s="290"/>
      <c r="D57" s="285"/>
      <c r="E57" s="286"/>
      <c r="F57" s="291">
        <f t="shared" si="2"/>
        <v>0</v>
      </c>
      <c r="G57" s="281"/>
      <c r="H57" s="280"/>
      <c r="I57" s="289">
        <f t="shared" si="1"/>
        <v>0</v>
      </c>
      <c r="J57" s="19"/>
      <c r="K57" s="20"/>
      <c r="L57" s="20"/>
      <c r="M57" s="20"/>
      <c r="N57" s="20"/>
      <c r="O57" s="20"/>
      <c r="P57" s="20"/>
      <c r="Q57" s="20"/>
      <c r="R57" s="20"/>
      <c r="S57" s="20"/>
    </row>
    <row r="58" spans="1:19" s="21" customFormat="1" ht="32.25">
      <c r="A58" s="22">
        <v>44</v>
      </c>
      <c r="B58" s="23" t="s">
        <v>1186</v>
      </c>
      <c r="C58" s="290"/>
      <c r="D58" s="285"/>
      <c r="E58" s="286"/>
      <c r="F58" s="291">
        <f t="shared" si="2"/>
        <v>0</v>
      </c>
      <c r="G58" s="281"/>
      <c r="H58" s="280"/>
      <c r="I58" s="289">
        <f t="shared" si="1"/>
        <v>0</v>
      </c>
      <c r="J58" s="19"/>
      <c r="K58" s="20"/>
      <c r="L58" s="20"/>
      <c r="M58" s="20"/>
      <c r="N58" s="20"/>
      <c r="O58" s="20"/>
      <c r="P58" s="20"/>
      <c r="Q58" s="20"/>
      <c r="R58" s="20"/>
      <c r="S58" s="20"/>
    </row>
    <row r="59" spans="1:19" s="21" customFormat="1" ht="18">
      <c r="A59" s="22">
        <v>45</v>
      </c>
      <c r="B59" s="23" t="s">
        <v>1147</v>
      </c>
      <c r="C59" s="290"/>
      <c r="D59" s="285"/>
      <c r="E59" s="286"/>
      <c r="F59" s="291">
        <f t="shared" si="2"/>
        <v>0</v>
      </c>
      <c r="G59" s="281"/>
      <c r="H59" s="280"/>
      <c r="I59" s="289">
        <f t="shared" si="1"/>
        <v>0</v>
      </c>
      <c r="J59" s="19"/>
      <c r="K59" s="20"/>
      <c r="L59" s="20"/>
      <c r="M59" s="20"/>
      <c r="N59" s="20"/>
      <c r="O59" s="20"/>
      <c r="P59" s="20"/>
      <c r="Q59" s="20"/>
      <c r="R59" s="20"/>
      <c r="S59" s="20"/>
    </row>
    <row r="60" spans="1:19" s="21" customFormat="1" ht="18">
      <c r="A60" s="22">
        <v>46</v>
      </c>
      <c r="B60" s="23" t="s">
        <v>1148</v>
      </c>
      <c r="C60" s="290"/>
      <c r="D60" s="285"/>
      <c r="E60" s="286"/>
      <c r="F60" s="291">
        <f t="shared" si="2"/>
        <v>0</v>
      </c>
      <c r="G60" s="281"/>
      <c r="H60" s="280"/>
      <c r="I60" s="289">
        <f t="shared" si="1"/>
        <v>0</v>
      </c>
      <c r="J60" s="19"/>
      <c r="K60" s="20"/>
      <c r="L60" s="20"/>
      <c r="M60" s="20"/>
      <c r="N60" s="20"/>
      <c r="O60" s="20"/>
      <c r="P60" s="20"/>
      <c r="Q60" s="20"/>
      <c r="R60" s="20"/>
      <c r="S60" s="20"/>
    </row>
    <row r="61" spans="1:19" s="21" customFormat="1" ht="18">
      <c r="A61" s="22">
        <v>47</v>
      </c>
      <c r="B61" s="23" t="s">
        <v>1149</v>
      </c>
      <c r="C61" s="290"/>
      <c r="D61" s="285"/>
      <c r="E61" s="286"/>
      <c r="F61" s="291">
        <f t="shared" si="2"/>
        <v>0</v>
      </c>
      <c r="G61" s="281"/>
      <c r="H61" s="280"/>
      <c r="I61" s="289">
        <f t="shared" si="1"/>
        <v>0</v>
      </c>
      <c r="J61" s="19"/>
      <c r="K61" s="20"/>
      <c r="L61" s="20"/>
      <c r="M61" s="20"/>
      <c r="N61" s="20"/>
      <c r="O61" s="20"/>
      <c r="P61" s="20"/>
      <c r="Q61" s="20"/>
      <c r="R61" s="20"/>
      <c r="S61" s="20"/>
    </row>
    <row r="62" spans="1:19" s="21" customFormat="1" ht="18">
      <c r="A62" s="22">
        <v>48</v>
      </c>
      <c r="B62" s="23" t="s">
        <v>1150</v>
      </c>
      <c r="C62" s="290"/>
      <c r="D62" s="285"/>
      <c r="E62" s="286"/>
      <c r="F62" s="291">
        <f t="shared" si="2"/>
        <v>0</v>
      </c>
      <c r="G62" s="281"/>
      <c r="H62" s="280"/>
      <c r="I62" s="289">
        <f t="shared" si="1"/>
        <v>0</v>
      </c>
      <c r="J62" s="19"/>
      <c r="K62" s="20"/>
      <c r="L62" s="20"/>
      <c r="M62" s="20"/>
      <c r="N62" s="20"/>
      <c r="O62" s="20"/>
      <c r="P62" s="20"/>
      <c r="Q62" s="20"/>
      <c r="R62" s="20"/>
      <c r="S62" s="20"/>
    </row>
    <row r="63" spans="1:19" s="21" customFormat="1" ht="18">
      <c r="A63" s="22">
        <v>49</v>
      </c>
      <c r="B63" s="25" t="s">
        <v>1127</v>
      </c>
      <c r="C63" s="292"/>
      <c r="D63" s="285"/>
      <c r="E63" s="286"/>
      <c r="F63" s="291">
        <f t="shared" si="2"/>
        <v>0</v>
      </c>
      <c r="G63" s="281"/>
      <c r="H63" s="280"/>
      <c r="I63" s="289">
        <f t="shared" si="1"/>
        <v>0</v>
      </c>
      <c r="J63" s="19"/>
      <c r="K63" s="20"/>
      <c r="L63" s="20"/>
      <c r="M63" s="20"/>
      <c r="N63" s="20"/>
      <c r="O63" s="20"/>
      <c r="P63" s="20"/>
      <c r="Q63" s="20"/>
      <c r="R63" s="20"/>
      <c r="S63" s="20"/>
    </row>
    <row r="64" spans="1:19" s="21" customFormat="1" ht="18">
      <c r="A64" s="22">
        <v>50</v>
      </c>
      <c r="B64" s="23" t="s">
        <v>1151</v>
      </c>
      <c r="C64" s="290"/>
      <c r="D64" s="285"/>
      <c r="E64" s="286"/>
      <c r="F64" s="291">
        <f t="shared" si="2"/>
        <v>0</v>
      </c>
      <c r="G64" s="281"/>
      <c r="H64" s="280"/>
      <c r="I64" s="289">
        <f t="shared" si="1"/>
        <v>0</v>
      </c>
      <c r="J64" s="19"/>
      <c r="K64" s="20"/>
      <c r="L64" s="20"/>
      <c r="M64" s="20"/>
      <c r="N64" s="20"/>
      <c r="O64" s="20"/>
      <c r="P64" s="20"/>
      <c r="Q64" s="20"/>
      <c r="R64" s="20"/>
      <c r="S64" s="20"/>
    </row>
    <row r="65" spans="1:19" s="21" customFormat="1" ht="18">
      <c r="A65" s="22">
        <v>51</v>
      </c>
      <c r="B65" s="23" t="s">
        <v>1152</v>
      </c>
      <c r="C65" s="290"/>
      <c r="D65" s="285"/>
      <c r="E65" s="286"/>
      <c r="F65" s="291">
        <f t="shared" si="2"/>
        <v>0</v>
      </c>
      <c r="G65" s="281"/>
      <c r="H65" s="280"/>
      <c r="I65" s="289">
        <f t="shared" si="1"/>
        <v>0</v>
      </c>
      <c r="J65" s="19"/>
      <c r="K65" s="20"/>
      <c r="L65" s="20"/>
      <c r="M65" s="20"/>
      <c r="N65" s="20"/>
      <c r="O65" s="20"/>
      <c r="P65" s="20"/>
      <c r="Q65" s="20"/>
      <c r="R65" s="20"/>
      <c r="S65" s="20"/>
    </row>
    <row r="66" spans="1:19" s="21" customFormat="1" ht="18">
      <c r="A66" s="22">
        <v>52</v>
      </c>
      <c r="B66" s="23" t="s">
        <v>1153</v>
      </c>
      <c r="C66" s="290"/>
      <c r="D66" s="285"/>
      <c r="E66" s="286"/>
      <c r="F66" s="291">
        <f t="shared" si="2"/>
        <v>0</v>
      </c>
      <c r="G66" s="281"/>
      <c r="H66" s="280"/>
      <c r="I66" s="289">
        <f t="shared" si="1"/>
        <v>0</v>
      </c>
      <c r="J66" s="19"/>
      <c r="K66" s="20"/>
      <c r="L66" s="20"/>
      <c r="M66" s="20"/>
      <c r="N66" s="20"/>
      <c r="O66" s="20"/>
      <c r="P66" s="20"/>
      <c r="Q66" s="20"/>
      <c r="R66" s="20"/>
      <c r="S66" s="20"/>
    </row>
    <row r="67" spans="1:19" s="21" customFormat="1" ht="18">
      <c r="A67" s="22">
        <v>53</v>
      </c>
      <c r="B67" s="23" t="s">
        <v>1154</v>
      </c>
      <c r="C67" s="290">
        <v>8</v>
      </c>
      <c r="D67" s="285">
        <v>8</v>
      </c>
      <c r="E67" s="286">
        <v>8</v>
      </c>
      <c r="F67" s="291">
        <f t="shared" si="2"/>
        <v>330</v>
      </c>
      <c r="G67" s="281">
        <v>2640</v>
      </c>
      <c r="H67" s="280">
        <v>264</v>
      </c>
      <c r="I67" s="289">
        <f t="shared" si="1"/>
        <v>10</v>
      </c>
      <c r="J67" s="19"/>
      <c r="K67" s="20"/>
      <c r="L67" s="20"/>
      <c r="M67" s="20"/>
      <c r="N67" s="20"/>
      <c r="O67" s="20"/>
      <c r="P67" s="20"/>
      <c r="Q67" s="20"/>
      <c r="R67" s="20"/>
      <c r="S67" s="20"/>
    </row>
    <row r="68" spans="1:19" s="21" customFormat="1" ht="18">
      <c r="A68" s="22">
        <v>54</v>
      </c>
      <c r="B68" s="23" t="s">
        <v>1155</v>
      </c>
      <c r="C68" s="290"/>
      <c r="D68" s="285"/>
      <c r="E68" s="286"/>
      <c r="F68" s="291">
        <f t="shared" si="2"/>
        <v>0</v>
      </c>
      <c r="G68" s="281"/>
      <c r="H68" s="280"/>
      <c r="I68" s="289">
        <f t="shared" si="1"/>
        <v>0</v>
      </c>
      <c r="J68" s="19"/>
      <c r="K68" s="20"/>
      <c r="L68" s="20"/>
      <c r="M68" s="20"/>
      <c r="N68" s="20"/>
      <c r="O68" s="20"/>
      <c r="P68" s="20"/>
      <c r="Q68" s="20"/>
      <c r="R68" s="20"/>
      <c r="S68" s="20"/>
    </row>
    <row r="69" spans="1:19" s="21" customFormat="1" ht="18">
      <c r="A69" s="22">
        <v>55</v>
      </c>
      <c r="B69" s="23" t="s">
        <v>1156</v>
      </c>
      <c r="C69" s="290"/>
      <c r="D69" s="285"/>
      <c r="E69" s="286"/>
      <c r="F69" s="291">
        <f t="shared" si="2"/>
        <v>0</v>
      </c>
      <c r="G69" s="281"/>
      <c r="H69" s="280"/>
      <c r="I69" s="289">
        <f t="shared" si="1"/>
        <v>0</v>
      </c>
      <c r="J69" s="19"/>
      <c r="K69" s="20"/>
      <c r="L69" s="20"/>
      <c r="M69" s="20"/>
      <c r="N69" s="20"/>
      <c r="O69" s="20"/>
      <c r="P69" s="20"/>
      <c r="Q69" s="20"/>
      <c r="R69" s="20"/>
      <c r="S69" s="20"/>
    </row>
    <row r="70" spans="1:19" s="21" customFormat="1" ht="18">
      <c r="A70" s="22">
        <v>56</v>
      </c>
      <c r="B70" s="23" t="s">
        <v>1157</v>
      </c>
      <c r="C70" s="290"/>
      <c r="D70" s="285"/>
      <c r="E70" s="286"/>
      <c r="F70" s="291">
        <f t="shared" si="2"/>
        <v>0</v>
      </c>
      <c r="G70" s="281"/>
      <c r="H70" s="280"/>
      <c r="I70" s="289">
        <f t="shared" si="1"/>
        <v>0</v>
      </c>
      <c r="J70" s="19"/>
      <c r="K70" s="20"/>
      <c r="L70" s="20"/>
      <c r="M70" s="20"/>
      <c r="N70" s="20"/>
      <c r="O70" s="20"/>
      <c r="P70" s="20"/>
      <c r="Q70" s="20"/>
      <c r="R70" s="20"/>
      <c r="S70" s="20"/>
    </row>
    <row r="71" spans="1:19" s="21" customFormat="1" ht="18">
      <c r="A71" s="22">
        <v>57</v>
      </c>
      <c r="B71" s="23" t="s">
        <v>1158</v>
      </c>
      <c r="C71" s="290"/>
      <c r="D71" s="285"/>
      <c r="E71" s="286"/>
      <c r="F71" s="291">
        <f t="shared" si="2"/>
        <v>0</v>
      </c>
      <c r="G71" s="281"/>
      <c r="H71" s="280"/>
      <c r="I71" s="289">
        <f t="shared" si="1"/>
        <v>0</v>
      </c>
      <c r="J71" s="19"/>
      <c r="K71" s="20"/>
      <c r="L71" s="20"/>
      <c r="M71" s="20"/>
      <c r="N71" s="20"/>
      <c r="O71" s="20"/>
      <c r="P71" s="20"/>
      <c r="Q71" s="20"/>
      <c r="R71" s="20"/>
      <c r="S71" s="20"/>
    </row>
    <row r="72" spans="1:19" s="21" customFormat="1" ht="18">
      <c r="A72" s="22">
        <v>58</v>
      </c>
      <c r="B72" s="23" t="s">
        <v>1159</v>
      </c>
      <c r="C72" s="290"/>
      <c r="D72" s="285"/>
      <c r="E72" s="286"/>
      <c r="F72" s="291">
        <f t="shared" si="2"/>
        <v>0</v>
      </c>
      <c r="G72" s="281"/>
      <c r="H72" s="280"/>
      <c r="I72" s="289">
        <f t="shared" si="1"/>
        <v>0</v>
      </c>
      <c r="J72" s="19"/>
      <c r="K72" s="20"/>
      <c r="L72" s="20"/>
      <c r="M72" s="20"/>
      <c r="N72" s="20"/>
      <c r="O72" s="20"/>
      <c r="P72" s="20"/>
      <c r="Q72" s="20"/>
      <c r="R72" s="20"/>
      <c r="S72" s="20"/>
    </row>
    <row r="73" spans="1:19" s="21" customFormat="1" ht="18">
      <c r="A73" s="22">
        <v>59</v>
      </c>
      <c r="B73" s="23" t="s">
        <v>1160</v>
      </c>
      <c r="C73" s="290"/>
      <c r="D73" s="285"/>
      <c r="E73" s="286"/>
      <c r="F73" s="291">
        <f t="shared" si="2"/>
        <v>0</v>
      </c>
      <c r="G73" s="281"/>
      <c r="H73" s="280"/>
      <c r="I73" s="289">
        <f t="shared" si="1"/>
        <v>0</v>
      </c>
      <c r="J73" s="19"/>
      <c r="K73" s="20"/>
      <c r="L73" s="20"/>
      <c r="M73" s="20"/>
      <c r="N73" s="20"/>
      <c r="O73" s="20"/>
      <c r="P73" s="20"/>
      <c r="Q73" s="20"/>
      <c r="R73" s="20"/>
      <c r="S73" s="20"/>
    </row>
    <row r="74" spans="1:19" s="21" customFormat="1" ht="18">
      <c r="A74" s="22">
        <v>60</v>
      </c>
      <c r="B74" s="23" t="s">
        <v>1161</v>
      </c>
      <c r="C74" s="290">
        <v>15</v>
      </c>
      <c r="D74" s="285">
        <v>15</v>
      </c>
      <c r="E74" s="286">
        <v>15</v>
      </c>
      <c r="F74" s="291">
        <f t="shared" si="2"/>
        <v>330</v>
      </c>
      <c r="G74" s="281">
        <v>4950</v>
      </c>
      <c r="H74" s="280">
        <v>412</v>
      </c>
      <c r="I74" s="289">
        <f t="shared" si="1"/>
        <v>12</v>
      </c>
      <c r="J74" s="19"/>
      <c r="K74" s="20"/>
      <c r="L74" s="20"/>
      <c r="M74" s="20"/>
      <c r="N74" s="20"/>
      <c r="O74" s="20"/>
      <c r="P74" s="20"/>
      <c r="Q74" s="20"/>
      <c r="R74" s="20"/>
      <c r="S74" s="20"/>
    </row>
    <row r="75" spans="1:19" s="21" customFormat="1" ht="18">
      <c r="A75" s="22">
        <v>61</v>
      </c>
      <c r="B75" s="23" t="s">
        <v>1162</v>
      </c>
      <c r="C75" s="290"/>
      <c r="D75" s="285"/>
      <c r="E75" s="286"/>
      <c r="F75" s="291">
        <f t="shared" si="2"/>
        <v>0</v>
      </c>
      <c r="G75" s="281"/>
      <c r="H75" s="280"/>
      <c r="I75" s="289">
        <f t="shared" si="1"/>
        <v>0</v>
      </c>
      <c r="J75" s="19"/>
      <c r="K75" s="20"/>
      <c r="L75" s="20"/>
      <c r="M75" s="20"/>
      <c r="N75" s="20"/>
      <c r="O75" s="20"/>
      <c r="P75" s="20"/>
      <c r="Q75" s="20"/>
      <c r="R75" s="20"/>
      <c r="S75" s="20"/>
    </row>
    <row r="76" spans="1:19" s="21" customFormat="1" ht="18">
      <c r="A76" s="22">
        <v>62</v>
      </c>
      <c r="B76" s="23" t="s">
        <v>1163</v>
      </c>
      <c r="C76" s="290"/>
      <c r="D76" s="285"/>
      <c r="E76" s="286"/>
      <c r="F76" s="291">
        <f t="shared" si="2"/>
        <v>0</v>
      </c>
      <c r="G76" s="281"/>
      <c r="H76" s="280"/>
      <c r="I76" s="289">
        <f t="shared" si="1"/>
        <v>0</v>
      </c>
      <c r="J76" s="19"/>
      <c r="K76" s="20"/>
      <c r="L76" s="20"/>
      <c r="M76" s="20"/>
      <c r="N76" s="20"/>
      <c r="O76" s="20"/>
      <c r="P76" s="20"/>
      <c r="Q76" s="20"/>
      <c r="R76" s="20"/>
      <c r="S76" s="20"/>
    </row>
    <row r="77" spans="1:19" s="21" customFormat="1" ht="18">
      <c r="A77" s="22">
        <v>63</v>
      </c>
      <c r="B77" s="23" t="s">
        <v>1164</v>
      </c>
      <c r="C77" s="290"/>
      <c r="D77" s="285"/>
      <c r="E77" s="286"/>
      <c r="F77" s="291">
        <f t="shared" si="2"/>
        <v>0</v>
      </c>
      <c r="G77" s="281"/>
      <c r="H77" s="280"/>
      <c r="I77" s="289">
        <f t="shared" si="1"/>
        <v>0</v>
      </c>
      <c r="J77" s="19"/>
      <c r="K77" s="20"/>
      <c r="L77" s="20"/>
      <c r="M77" s="20"/>
      <c r="N77" s="20"/>
      <c r="O77" s="20"/>
      <c r="P77" s="20"/>
      <c r="Q77" s="20"/>
      <c r="R77" s="20"/>
      <c r="S77" s="20"/>
    </row>
    <row r="78" spans="1:19" s="21" customFormat="1" ht="18">
      <c r="A78" s="22">
        <v>64</v>
      </c>
      <c r="B78" s="23" t="s">
        <v>1165</v>
      </c>
      <c r="C78" s="290"/>
      <c r="D78" s="285"/>
      <c r="E78" s="286"/>
      <c r="F78" s="291">
        <f t="shared" si="2"/>
        <v>0</v>
      </c>
      <c r="G78" s="281"/>
      <c r="H78" s="280"/>
      <c r="I78" s="289">
        <f t="shared" si="1"/>
        <v>0</v>
      </c>
      <c r="J78" s="19"/>
      <c r="K78" s="20"/>
      <c r="L78" s="20"/>
      <c r="M78" s="20"/>
      <c r="N78" s="20"/>
      <c r="O78" s="20"/>
      <c r="P78" s="20"/>
      <c r="Q78" s="20"/>
      <c r="R78" s="20"/>
      <c r="S78" s="20"/>
    </row>
    <row r="79" spans="1:19" s="21" customFormat="1" ht="18">
      <c r="A79" s="22">
        <v>65</v>
      </c>
      <c r="B79" s="23" t="s">
        <v>1166</v>
      </c>
      <c r="C79" s="290"/>
      <c r="D79" s="285"/>
      <c r="E79" s="286"/>
      <c r="F79" s="291">
        <f>IF(E79=0,0,ROUND(G79/E79,0))</f>
        <v>0</v>
      </c>
      <c r="G79" s="281"/>
      <c r="H79" s="280"/>
      <c r="I79" s="289">
        <f t="shared" si="1"/>
        <v>0</v>
      </c>
      <c r="J79" s="19"/>
      <c r="K79" s="20"/>
      <c r="L79" s="20"/>
      <c r="M79" s="20"/>
      <c r="N79" s="20"/>
      <c r="O79" s="20"/>
      <c r="P79" s="20"/>
      <c r="Q79" s="20"/>
      <c r="R79" s="20"/>
      <c r="S79" s="20"/>
    </row>
    <row r="80" spans="1:19" s="21" customFormat="1" ht="18">
      <c r="A80" s="22">
        <v>66</v>
      </c>
      <c r="B80" s="23" t="s">
        <v>1167</v>
      </c>
      <c r="C80" s="290"/>
      <c r="D80" s="285"/>
      <c r="E80" s="286"/>
      <c r="F80" s="291">
        <f>IF(E80=0,0,ROUND(G80/E80,0))</f>
        <v>0</v>
      </c>
      <c r="G80" s="281"/>
      <c r="H80" s="280"/>
      <c r="I80" s="289">
        <f t="shared" si="1"/>
        <v>0</v>
      </c>
      <c r="J80" s="19"/>
      <c r="K80" s="20"/>
      <c r="L80" s="20"/>
      <c r="M80" s="20"/>
      <c r="N80" s="20"/>
      <c r="O80" s="20"/>
      <c r="P80" s="20"/>
      <c r="Q80" s="20"/>
      <c r="R80" s="20"/>
      <c r="S80" s="20"/>
    </row>
    <row r="81" spans="1:19" s="21" customFormat="1" ht="18">
      <c r="A81" s="22">
        <v>67</v>
      </c>
      <c r="B81" s="23" t="s">
        <v>1168</v>
      </c>
      <c r="C81" s="290"/>
      <c r="D81" s="285"/>
      <c r="E81" s="286"/>
      <c r="F81" s="291">
        <f>IF(E81=0,0,ROUND(G81/E81,0))</f>
        <v>0</v>
      </c>
      <c r="G81" s="281"/>
      <c r="H81" s="280"/>
      <c r="I81" s="289">
        <f aca="true" t="shared" si="3" ref="I81:I92">IF(H81=0,0,ROUND(G81/H81,1))</f>
        <v>0</v>
      </c>
      <c r="J81" s="19"/>
      <c r="K81" s="20"/>
      <c r="L81" s="20"/>
      <c r="M81" s="20"/>
      <c r="N81" s="20"/>
      <c r="O81" s="20"/>
      <c r="P81" s="20"/>
      <c r="Q81" s="20"/>
      <c r="R81" s="20"/>
      <c r="S81" s="20"/>
    </row>
    <row r="82" spans="1:19" s="21" customFormat="1" ht="18">
      <c r="A82" s="22">
        <v>68</v>
      </c>
      <c r="B82" s="23" t="s">
        <v>1169</v>
      </c>
      <c r="C82" s="290">
        <v>63</v>
      </c>
      <c r="D82" s="285">
        <v>63</v>
      </c>
      <c r="E82" s="286">
        <v>63</v>
      </c>
      <c r="F82" s="291">
        <f>IF(E82=0,0,ROUND(G82/E82,0))</f>
        <v>330</v>
      </c>
      <c r="G82" s="281">
        <v>20790</v>
      </c>
      <c r="H82" s="280">
        <v>1262</v>
      </c>
      <c r="I82" s="289">
        <f t="shared" si="3"/>
        <v>16.5</v>
      </c>
      <c r="J82" s="19"/>
      <c r="K82" s="20"/>
      <c r="L82" s="20"/>
      <c r="M82" s="20"/>
      <c r="N82" s="20"/>
      <c r="O82" s="20"/>
      <c r="P82" s="20"/>
      <c r="Q82" s="20"/>
      <c r="R82" s="20"/>
      <c r="S82" s="20"/>
    </row>
    <row r="83" spans="1:19" s="21" customFormat="1" ht="18">
      <c r="A83" s="22">
        <v>69</v>
      </c>
      <c r="B83" s="35" t="s">
        <v>1178</v>
      </c>
      <c r="C83" s="290"/>
      <c r="D83" s="285"/>
      <c r="E83" s="286"/>
      <c r="F83" s="291"/>
      <c r="G83" s="281"/>
      <c r="H83" s="280"/>
      <c r="I83" s="289">
        <f t="shared" si="3"/>
        <v>0</v>
      </c>
      <c r="J83" s="19"/>
      <c r="K83" s="20"/>
      <c r="L83" s="20"/>
      <c r="M83" s="20"/>
      <c r="N83" s="20"/>
      <c r="O83" s="20"/>
      <c r="P83" s="20"/>
      <c r="Q83" s="20"/>
      <c r="R83" s="20"/>
      <c r="S83" s="20"/>
    </row>
    <row r="84" spans="1:19" s="21" customFormat="1" ht="18">
      <c r="A84" s="22">
        <v>70</v>
      </c>
      <c r="B84" s="30" t="s">
        <v>1170</v>
      </c>
      <c r="C84" s="290">
        <v>60</v>
      </c>
      <c r="D84" s="285">
        <v>60</v>
      </c>
      <c r="E84" s="286">
        <v>60</v>
      </c>
      <c r="F84" s="291">
        <f aca="true" t="shared" si="4" ref="F84:F92">IF(E84=0,0,ROUND(G84/E84,0))</f>
        <v>330</v>
      </c>
      <c r="G84" s="281">
        <v>19800</v>
      </c>
      <c r="H84" s="280">
        <v>1682</v>
      </c>
      <c r="I84" s="289">
        <f t="shared" si="3"/>
        <v>11.8</v>
      </c>
      <c r="J84" s="19"/>
      <c r="K84" s="20"/>
      <c r="L84" s="20"/>
      <c r="M84" s="20"/>
      <c r="N84" s="20"/>
      <c r="O84" s="20"/>
      <c r="P84" s="20"/>
      <c r="Q84" s="20"/>
      <c r="R84" s="20"/>
      <c r="S84" s="20"/>
    </row>
    <row r="85" spans="1:19" s="21" customFormat="1" ht="18">
      <c r="A85" s="22">
        <v>71</v>
      </c>
      <c r="B85" s="23" t="s">
        <v>1171</v>
      </c>
      <c r="C85" s="290"/>
      <c r="D85" s="285"/>
      <c r="E85" s="286"/>
      <c r="F85" s="291">
        <f t="shared" si="4"/>
        <v>0</v>
      </c>
      <c r="G85" s="281"/>
      <c r="H85" s="280"/>
      <c r="I85" s="289">
        <f t="shared" si="3"/>
        <v>0</v>
      </c>
      <c r="J85" s="19"/>
      <c r="K85" s="20"/>
      <c r="L85" s="20"/>
      <c r="M85" s="20"/>
      <c r="N85" s="20"/>
      <c r="O85" s="20"/>
      <c r="P85" s="20"/>
      <c r="Q85" s="20"/>
      <c r="R85" s="20"/>
      <c r="S85" s="20"/>
    </row>
    <row r="86" spans="1:19" s="21" customFormat="1" ht="18">
      <c r="A86" s="22">
        <v>72</v>
      </c>
      <c r="B86" s="23" t="s">
        <v>1172</v>
      </c>
      <c r="C86" s="290"/>
      <c r="D86" s="285"/>
      <c r="E86" s="286"/>
      <c r="F86" s="291">
        <f t="shared" si="4"/>
        <v>0</v>
      </c>
      <c r="G86" s="281"/>
      <c r="H86" s="280"/>
      <c r="I86" s="289">
        <f t="shared" si="3"/>
        <v>0</v>
      </c>
      <c r="J86" s="19"/>
      <c r="K86" s="20"/>
      <c r="L86" s="20"/>
      <c r="M86" s="20"/>
      <c r="N86" s="20"/>
      <c r="O86" s="20"/>
      <c r="P86" s="20"/>
      <c r="Q86" s="20"/>
      <c r="R86" s="20"/>
      <c r="S86" s="20"/>
    </row>
    <row r="87" spans="1:19" s="21" customFormat="1" ht="18">
      <c r="A87" s="22">
        <v>73</v>
      </c>
      <c r="B87" s="23" t="s">
        <v>1173</v>
      </c>
      <c r="C87" s="290">
        <v>70</v>
      </c>
      <c r="D87" s="285">
        <v>70</v>
      </c>
      <c r="E87" s="286">
        <v>70</v>
      </c>
      <c r="F87" s="291">
        <f t="shared" si="4"/>
        <v>330</v>
      </c>
      <c r="G87" s="281">
        <v>23100</v>
      </c>
      <c r="H87" s="280">
        <v>2424</v>
      </c>
      <c r="I87" s="289">
        <f t="shared" si="3"/>
        <v>9.5</v>
      </c>
      <c r="J87" s="19"/>
      <c r="K87" s="20"/>
      <c r="L87" s="20"/>
      <c r="M87" s="20"/>
      <c r="N87" s="20"/>
      <c r="O87" s="20"/>
      <c r="P87" s="20"/>
      <c r="Q87" s="20"/>
      <c r="R87" s="20"/>
      <c r="S87" s="20"/>
    </row>
    <row r="88" spans="1:19" s="21" customFormat="1" ht="18">
      <c r="A88" s="22">
        <v>74</v>
      </c>
      <c r="B88" s="23" t="s">
        <v>1174</v>
      </c>
      <c r="C88" s="290"/>
      <c r="D88" s="285"/>
      <c r="E88" s="286"/>
      <c r="F88" s="291">
        <f t="shared" si="4"/>
        <v>0</v>
      </c>
      <c r="G88" s="281"/>
      <c r="H88" s="280"/>
      <c r="I88" s="289">
        <f t="shared" si="3"/>
        <v>0</v>
      </c>
      <c r="J88" s="19"/>
      <c r="K88" s="20"/>
      <c r="L88" s="20"/>
      <c r="M88" s="20"/>
      <c r="N88" s="20"/>
      <c r="O88" s="20"/>
      <c r="P88" s="20"/>
      <c r="Q88" s="20"/>
      <c r="R88" s="20"/>
      <c r="S88" s="20"/>
    </row>
    <row r="89" spans="1:19" s="21" customFormat="1" ht="18">
      <c r="A89" s="22">
        <v>75</v>
      </c>
      <c r="B89" s="23" t="s">
        <v>1175</v>
      </c>
      <c r="C89" s="290">
        <v>26</v>
      </c>
      <c r="D89" s="285">
        <v>26</v>
      </c>
      <c r="E89" s="286">
        <v>26</v>
      </c>
      <c r="F89" s="291">
        <f t="shared" si="4"/>
        <v>330</v>
      </c>
      <c r="G89" s="281">
        <v>8580</v>
      </c>
      <c r="H89" s="280">
        <v>903</v>
      </c>
      <c r="I89" s="289">
        <f t="shared" si="3"/>
        <v>9.5</v>
      </c>
      <c r="J89" s="19"/>
      <c r="K89" s="20"/>
      <c r="L89" s="20"/>
      <c r="M89" s="20"/>
      <c r="N89" s="20"/>
      <c r="O89" s="20"/>
      <c r="P89" s="20"/>
      <c r="Q89" s="20"/>
      <c r="R89" s="20"/>
      <c r="S89" s="20"/>
    </row>
    <row r="90" spans="1:19" s="21" customFormat="1" ht="18">
      <c r="A90" s="22">
        <v>76</v>
      </c>
      <c r="B90" s="23" t="s">
        <v>1176</v>
      </c>
      <c r="C90" s="290"/>
      <c r="D90" s="285"/>
      <c r="E90" s="286"/>
      <c r="F90" s="291">
        <f t="shared" si="4"/>
        <v>0</v>
      </c>
      <c r="G90" s="281"/>
      <c r="H90" s="280"/>
      <c r="I90" s="289">
        <f t="shared" si="3"/>
        <v>0</v>
      </c>
      <c r="J90" s="19"/>
      <c r="K90" s="20"/>
      <c r="L90" s="20"/>
      <c r="M90" s="20"/>
      <c r="N90" s="20"/>
      <c r="O90" s="20"/>
      <c r="P90" s="20"/>
      <c r="Q90" s="20"/>
      <c r="R90" s="20"/>
      <c r="S90" s="20"/>
    </row>
    <row r="91" spans="1:19" s="21" customFormat="1" ht="18.75" thickBot="1">
      <c r="A91" s="22">
        <v>77</v>
      </c>
      <c r="B91" s="23" t="s">
        <v>1177</v>
      </c>
      <c r="C91" s="290"/>
      <c r="D91" s="285"/>
      <c r="E91" s="286"/>
      <c r="F91" s="291">
        <f t="shared" si="4"/>
        <v>0</v>
      </c>
      <c r="G91" s="281"/>
      <c r="H91" s="280"/>
      <c r="I91" s="289">
        <f t="shared" si="3"/>
        <v>0</v>
      </c>
      <c r="J91" s="19"/>
      <c r="K91" s="20"/>
      <c r="L91" s="20"/>
      <c r="M91" s="20"/>
      <c r="N91" s="20"/>
      <c r="O91" s="20"/>
      <c r="P91" s="20"/>
      <c r="Q91" s="20"/>
      <c r="R91" s="20"/>
      <c r="S91" s="20"/>
    </row>
    <row r="92" spans="1:9" s="3" customFormat="1" ht="18.75" thickBot="1">
      <c r="A92" s="42"/>
      <c r="B92" s="34" t="s">
        <v>1098</v>
      </c>
      <c r="C92" s="293">
        <f>SUM(C15:C91)</f>
        <v>350</v>
      </c>
      <c r="D92" s="294">
        <f>SUM(D15:D91)</f>
        <v>350</v>
      </c>
      <c r="E92" s="295">
        <f>SUM(E15:E91)</f>
        <v>350</v>
      </c>
      <c r="F92" s="84">
        <f t="shared" si="4"/>
        <v>330</v>
      </c>
      <c r="G92" s="296">
        <f>SUM(G15:G91)</f>
        <v>115500</v>
      </c>
      <c r="H92" s="297">
        <f>SUM(H15:H91)</f>
        <v>9625</v>
      </c>
      <c r="I92" s="298">
        <f t="shared" si="3"/>
        <v>12</v>
      </c>
    </row>
    <row r="93" spans="1:9" s="3" customFormat="1" ht="18">
      <c r="A93" s="38"/>
      <c r="B93" s="39" t="s">
        <v>1179</v>
      </c>
      <c r="C93" s="299"/>
      <c r="D93" s="300"/>
      <c r="E93" s="301"/>
      <c r="F93" s="40"/>
      <c r="G93" s="41"/>
      <c r="H93" s="43"/>
      <c r="I93" s="302"/>
    </row>
    <row r="94" spans="1:19" s="21" customFormat="1" ht="18">
      <c r="A94" s="22"/>
      <c r="B94" s="36" t="s">
        <v>1180</v>
      </c>
      <c r="C94" s="292"/>
      <c r="D94" s="303"/>
      <c r="E94" s="291"/>
      <c r="F94" s="291">
        <f aca="true" t="shared" si="5" ref="F94:F100">IF(E94=0,0,ROUND(G94/E94,0))</f>
        <v>0</v>
      </c>
      <c r="G94" s="281"/>
      <c r="H94" s="280" t="s">
        <v>548</v>
      </c>
      <c r="I94" s="281" t="s">
        <v>548</v>
      </c>
      <c r="J94" s="19"/>
      <c r="K94" s="20"/>
      <c r="L94" s="20"/>
      <c r="M94" s="20"/>
      <c r="N94" s="20"/>
      <c r="O94" s="20"/>
      <c r="P94" s="20"/>
      <c r="Q94" s="20"/>
      <c r="R94" s="20"/>
      <c r="S94" s="20"/>
    </row>
    <row r="95" spans="1:19" s="21" customFormat="1" ht="18">
      <c r="A95" s="22"/>
      <c r="B95" s="36" t="s">
        <v>1187</v>
      </c>
      <c r="C95" s="292"/>
      <c r="D95" s="303"/>
      <c r="E95" s="291"/>
      <c r="F95" s="291">
        <f t="shared" si="5"/>
        <v>0</v>
      </c>
      <c r="G95" s="281"/>
      <c r="H95" s="280" t="s">
        <v>548</v>
      </c>
      <c r="I95" s="281" t="s">
        <v>548</v>
      </c>
      <c r="J95" s="19"/>
      <c r="K95" s="20"/>
      <c r="L95" s="20"/>
      <c r="M95" s="20"/>
      <c r="N95" s="20"/>
      <c r="O95" s="20"/>
      <c r="P95" s="20"/>
      <c r="Q95" s="20"/>
      <c r="R95" s="20"/>
      <c r="S95" s="20"/>
    </row>
    <row r="96" spans="1:19" s="21" customFormat="1" ht="18">
      <c r="A96" s="22"/>
      <c r="B96" s="36" t="s">
        <v>1188</v>
      </c>
      <c r="C96" s="292"/>
      <c r="D96" s="303"/>
      <c r="E96" s="291"/>
      <c r="F96" s="291">
        <f t="shared" si="5"/>
        <v>0</v>
      </c>
      <c r="G96" s="281"/>
      <c r="H96" s="280" t="s">
        <v>548</v>
      </c>
      <c r="I96" s="281" t="s">
        <v>548</v>
      </c>
      <c r="J96" s="19"/>
      <c r="K96" s="20"/>
      <c r="L96" s="20"/>
      <c r="M96" s="20"/>
      <c r="N96" s="20"/>
      <c r="O96" s="20"/>
      <c r="P96" s="20"/>
      <c r="Q96" s="20"/>
      <c r="R96" s="20"/>
      <c r="S96" s="20"/>
    </row>
    <row r="97" spans="1:19" s="21" customFormat="1" ht="18">
      <c r="A97" s="22"/>
      <c r="B97" s="36" t="s">
        <v>1181</v>
      </c>
      <c r="C97" s="292">
        <v>12</v>
      </c>
      <c r="D97" s="303">
        <v>12</v>
      </c>
      <c r="E97" s="291">
        <v>12</v>
      </c>
      <c r="F97" s="291">
        <f t="shared" si="5"/>
        <v>270</v>
      </c>
      <c r="G97" s="281">
        <v>3240</v>
      </c>
      <c r="H97" s="280" t="s">
        <v>548</v>
      </c>
      <c r="I97" s="281" t="s">
        <v>548</v>
      </c>
      <c r="J97" s="19"/>
      <c r="K97" s="20"/>
      <c r="L97" s="20"/>
      <c r="M97" s="20"/>
      <c r="N97" s="20"/>
      <c r="O97" s="20"/>
      <c r="P97" s="20"/>
      <c r="Q97" s="20"/>
      <c r="R97" s="20"/>
      <c r="S97" s="20"/>
    </row>
    <row r="98" spans="1:19" s="21" customFormat="1" ht="18">
      <c r="A98" s="22"/>
      <c r="B98" s="36" t="s">
        <v>1182</v>
      </c>
      <c r="C98" s="292"/>
      <c r="D98" s="303"/>
      <c r="E98" s="291"/>
      <c r="F98" s="291">
        <f t="shared" si="5"/>
        <v>0</v>
      </c>
      <c r="G98" s="281"/>
      <c r="H98" s="280" t="s">
        <v>548</v>
      </c>
      <c r="I98" s="281" t="s">
        <v>548</v>
      </c>
      <c r="J98" s="19"/>
      <c r="K98" s="20"/>
      <c r="L98" s="20"/>
      <c r="M98" s="20"/>
      <c r="N98" s="20"/>
      <c r="O98" s="20"/>
      <c r="P98" s="20"/>
      <c r="Q98" s="20"/>
      <c r="R98" s="20"/>
      <c r="S98" s="20"/>
    </row>
    <row r="99" spans="1:19" s="21" customFormat="1" ht="18">
      <c r="A99" s="22"/>
      <c r="B99" s="36" t="s">
        <v>1183</v>
      </c>
      <c r="C99" s="292"/>
      <c r="D99" s="303"/>
      <c r="E99" s="291"/>
      <c r="F99" s="291">
        <f t="shared" si="5"/>
        <v>0</v>
      </c>
      <c r="G99" s="281"/>
      <c r="H99" s="280" t="s">
        <v>548</v>
      </c>
      <c r="I99" s="281" t="s">
        <v>548</v>
      </c>
      <c r="J99" s="19"/>
      <c r="K99" s="20"/>
      <c r="L99" s="20"/>
      <c r="M99" s="20"/>
      <c r="N99" s="20"/>
      <c r="O99" s="20"/>
      <c r="P99" s="20"/>
      <c r="Q99" s="20"/>
      <c r="R99" s="20"/>
      <c r="S99" s="20"/>
    </row>
    <row r="100" spans="1:19" s="21" customFormat="1" ht="18.75" thickBot="1">
      <c r="A100" s="26"/>
      <c r="B100" s="37" t="s">
        <v>1184</v>
      </c>
      <c r="C100" s="304"/>
      <c r="D100" s="305"/>
      <c r="E100" s="306"/>
      <c r="F100" s="306">
        <f t="shared" si="5"/>
        <v>0</v>
      </c>
      <c r="G100" s="283"/>
      <c r="H100" s="282" t="s">
        <v>548</v>
      </c>
      <c r="I100" s="283" t="s">
        <v>548</v>
      </c>
      <c r="J100" s="19"/>
      <c r="K100" s="20"/>
      <c r="L100" s="20"/>
      <c r="M100" s="20"/>
      <c r="N100" s="20"/>
      <c r="O100" s="20"/>
      <c r="P100" s="20"/>
      <c r="Q100" s="20"/>
      <c r="R100" s="20"/>
      <c r="S100" s="20"/>
    </row>
    <row r="101" spans="1:9" s="3" customFormat="1" ht="18.75" thickBot="1">
      <c r="A101" s="42"/>
      <c r="B101" s="34" t="s">
        <v>547</v>
      </c>
      <c r="C101" s="83">
        <f>C92+C95+C96+C97+C98+C99+C100</f>
        <v>362</v>
      </c>
      <c r="D101" s="84">
        <f>D92+D95+D96+D97+D98+D99+D100</f>
        <v>362</v>
      </c>
      <c r="E101" s="84">
        <f>E92+E95+E96+E97+E98+E99+E100</f>
        <v>362</v>
      </c>
      <c r="F101" s="84"/>
      <c r="G101" s="84">
        <f>G92+G95+G96+G97+G98+G99+G100</f>
        <v>118740</v>
      </c>
      <c r="H101" s="84">
        <f>H92</f>
        <v>9625</v>
      </c>
      <c r="I101" s="307">
        <f>IF(H101=0,0,ROUND(G101/H92,1))</f>
        <v>12.3</v>
      </c>
    </row>
    <row r="102" spans="1:8" s="3" customFormat="1" ht="42" customHeight="1">
      <c r="A102" s="7"/>
      <c r="B102" s="8"/>
      <c r="C102" s="8"/>
      <c r="D102" s="47"/>
      <c r="E102" s="47"/>
      <c r="F102" s="7"/>
      <c r="G102" s="111">
        <f>G101-КСГ!D3048-ВМП!G502</f>
        <v>118740</v>
      </c>
      <c r="H102" s="111">
        <f>H101-КСГ!E304-ВМП!H502</f>
        <v>0</v>
      </c>
    </row>
    <row r="103" spans="1:8" s="3" customFormat="1" ht="42" customHeight="1">
      <c r="A103" s="254" t="s">
        <v>1412</v>
      </c>
      <c r="B103" s="254" t="s">
        <v>1385</v>
      </c>
      <c r="C103" s="255"/>
      <c r="D103" s="47"/>
      <c r="E103" s="47"/>
      <c r="F103" s="7"/>
      <c r="G103" s="111"/>
      <c r="H103" s="111"/>
    </row>
    <row r="104" spans="1:8" s="3" customFormat="1" ht="17.25" customHeight="1" thickBot="1">
      <c r="A104" s="256"/>
      <c r="B104" s="254"/>
      <c r="C104" s="255"/>
      <c r="D104" s="47"/>
      <c r="E104" s="47"/>
      <c r="F104" s="7"/>
      <c r="G104" s="111"/>
      <c r="H104" s="111"/>
    </row>
    <row r="105" spans="1:8" s="3" customFormat="1" ht="42" customHeight="1" thickBot="1">
      <c r="A105" s="257"/>
      <c r="B105" s="258" t="s">
        <v>1386</v>
      </c>
      <c r="C105" s="259" t="s">
        <v>1387</v>
      </c>
      <c r="D105" s="47"/>
      <c r="E105" s="47"/>
      <c r="F105" s="7"/>
      <c r="G105" s="111"/>
      <c r="H105" s="111"/>
    </row>
    <row r="106" spans="1:8" s="3" customFormat="1" ht="42" customHeight="1" thickBot="1">
      <c r="A106" s="345" t="s">
        <v>122</v>
      </c>
      <c r="B106" s="308" t="s">
        <v>1407</v>
      </c>
      <c r="C106" s="311">
        <f>SUM(C107:C114)</f>
        <v>2782</v>
      </c>
      <c r="D106" s="47"/>
      <c r="E106" s="47"/>
      <c r="F106" s="7"/>
      <c r="G106" s="111"/>
      <c r="H106" s="111"/>
    </row>
    <row r="107" spans="1:8" s="3" customFormat="1" ht="42" customHeight="1">
      <c r="A107" s="345"/>
      <c r="B107" s="312" t="s">
        <v>1388</v>
      </c>
      <c r="C107" s="260">
        <v>2434</v>
      </c>
      <c r="D107" s="47"/>
      <c r="E107" s="47"/>
      <c r="F107" s="7"/>
      <c r="G107" s="111"/>
      <c r="H107" s="111"/>
    </row>
    <row r="108" spans="1:8" s="3" customFormat="1" ht="42" customHeight="1">
      <c r="A108" s="345"/>
      <c r="B108" s="313" t="s">
        <v>1389</v>
      </c>
      <c r="C108" s="261">
        <v>101</v>
      </c>
      <c r="D108" s="47"/>
      <c r="E108" s="47"/>
      <c r="F108" s="7"/>
      <c r="G108" s="111"/>
      <c r="H108" s="111"/>
    </row>
    <row r="109" spans="1:8" s="3" customFormat="1" ht="42" customHeight="1">
      <c r="A109" s="345"/>
      <c r="B109" s="313" t="s">
        <v>1390</v>
      </c>
      <c r="C109" s="261">
        <v>97</v>
      </c>
      <c r="D109" s="47"/>
      <c r="E109" s="47"/>
      <c r="F109" s="7"/>
      <c r="G109" s="111"/>
      <c r="H109" s="111"/>
    </row>
    <row r="110" spans="1:8" s="3" customFormat="1" ht="42" customHeight="1">
      <c r="A110" s="345"/>
      <c r="B110" s="313" t="s">
        <v>1391</v>
      </c>
      <c r="C110" s="261">
        <v>109</v>
      </c>
      <c r="D110" s="47"/>
      <c r="E110" s="47"/>
      <c r="F110" s="7"/>
      <c r="G110" s="111"/>
      <c r="H110" s="111"/>
    </row>
    <row r="111" spans="1:8" s="3" customFormat="1" ht="42" customHeight="1">
      <c r="A111" s="345"/>
      <c r="B111" s="313" t="s">
        <v>1392</v>
      </c>
      <c r="C111" s="261">
        <v>41</v>
      </c>
      <c r="D111" s="47"/>
      <c r="E111" s="47"/>
      <c r="F111" s="7"/>
      <c r="G111" s="111"/>
      <c r="H111" s="111"/>
    </row>
    <row r="112" spans="1:8" s="3" customFormat="1" ht="42" customHeight="1">
      <c r="A112" s="345"/>
      <c r="B112" s="313" t="s">
        <v>1393</v>
      </c>
      <c r="C112" s="261"/>
      <c r="D112" s="47"/>
      <c r="E112" s="47"/>
      <c r="F112" s="7"/>
      <c r="G112" s="111"/>
      <c r="H112" s="111"/>
    </row>
    <row r="113" spans="1:8" s="3" customFormat="1" ht="42" customHeight="1">
      <c r="A113" s="345"/>
      <c r="B113" s="313" t="s">
        <v>1394</v>
      </c>
      <c r="C113" s="261"/>
      <c r="D113" s="47"/>
      <c r="E113" s="47"/>
      <c r="F113" s="7"/>
      <c r="G113" s="111"/>
      <c r="H113" s="111"/>
    </row>
    <row r="114" spans="1:8" s="3" customFormat="1" ht="42" customHeight="1" thickBot="1">
      <c r="A114" s="346"/>
      <c r="B114" s="314" t="s">
        <v>1395</v>
      </c>
      <c r="C114" s="262"/>
      <c r="D114" s="47"/>
      <c r="E114" s="47"/>
      <c r="F114" s="7"/>
      <c r="G114" s="111"/>
      <c r="H114" s="111"/>
    </row>
    <row r="115" spans="1:8" s="3" customFormat="1" ht="42" customHeight="1" thickBot="1">
      <c r="A115" s="347" t="s">
        <v>1396</v>
      </c>
      <c r="B115" s="309" t="s">
        <v>1408</v>
      </c>
      <c r="C115" s="311">
        <f>SUM(C116:C125)</f>
        <v>5</v>
      </c>
      <c r="D115" s="47"/>
      <c r="E115" s="47"/>
      <c r="F115" s="7"/>
      <c r="G115" s="111"/>
      <c r="H115" s="111"/>
    </row>
    <row r="116" spans="1:8" s="3" customFormat="1" ht="42" customHeight="1">
      <c r="A116" s="345"/>
      <c r="B116" s="263" t="s">
        <v>1397</v>
      </c>
      <c r="C116" s="264">
        <v>5</v>
      </c>
      <c r="D116" s="47"/>
      <c r="E116" s="47"/>
      <c r="F116" s="7"/>
      <c r="G116" s="111"/>
      <c r="H116" s="111"/>
    </row>
    <row r="117" spans="1:8" s="3" customFormat="1" ht="42" customHeight="1">
      <c r="A117" s="345"/>
      <c r="B117" s="265" t="s">
        <v>1398</v>
      </c>
      <c r="C117" s="266"/>
      <c r="D117" s="47"/>
      <c r="E117" s="47"/>
      <c r="F117" s="7"/>
      <c r="G117" s="111"/>
      <c r="H117" s="111"/>
    </row>
    <row r="118" spans="1:8" s="3" customFormat="1" ht="42" customHeight="1">
      <c r="A118" s="345"/>
      <c r="B118" s="315" t="s">
        <v>1399</v>
      </c>
      <c r="C118" s="266"/>
      <c r="D118" s="47"/>
      <c r="E118" s="47"/>
      <c r="F118" s="7"/>
      <c r="G118" s="111"/>
      <c r="H118" s="111"/>
    </row>
    <row r="119" spans="1:8" s="3" customFormat="1" ht="42" customHeight="1">
      <c r="A119" s="345"/>
      <c r="B119" s="315" t="s">
        <v>1400</v>
      </c>
      <c r="C119" s="266"/>
      <c r="D119" s="47"/>
      <c r="E119" s="47"/>
      <c r="F119" s="7"/>
      <c r="G119" s="111"/>
      <c r="H119" s="111"/>
    </row>
    <row r="120" spans="1:8" s="3" customFormat="1" ht="42" customHeight="1">
      <c r="A120" s="345"/>
      <c r="B120" s="315" t="s">
        <v>1401</v>
      </c>
      <c r="C120" s="266"/>
      <c r="D120" s="47"/>
      <c r="E120" s="47"/>
      <c r="F120" s="7"/>
      <c r="G120" s="111"/>
      <c r="H120" s="111"/>
    </row>
    <row r="121" spans="1:8" s="3" customFormat="1" ht="42" customHeight="1">
      <c r="A121" s="345"/>
      <c r="B121" s="315" t="s">
        <v>1402</v>
      </c>
      <c r="C121" s="267"/>
      <c r="D121" s="47"/>
      <c r="E121" s="47"/>
      <c r="F121" s="7"/>
      <c r="G121" s="111"/>
      <c r="H121" s="111"/>
    </row>
    <row r="122" spans="1:8" s="3" customFormat="1" ht="42" customHeight="1">
      <c r="A122" s="345"/>
      <c r="B122" s="265" t="s">
        <v>1403</v>
      </c>
      <c r="C122" s="267"/>
      <c r="D122" s="47"/>
      <c r="E122" s="47"/>
      <c r="F122" s="7"/>
      <c r="G122" s="111"/>
      <c r="H122" s="111"/>
    </row>
    <row r="123" spans="1:8" s="3" customFormat="1" ht="42" customHeight="1">
      <c r="A123" s="345"/>
      <c r="B123" s="265" t="s">
        <v>1404</v>
      </c>
      <c r="C123" s="267"/>
      <c r="D123" s="47"/>
      <c r="E123" s="47"/>
      <c r="F123" s="7"/>
      <c r="G123" s="111"/>
      <c r="H123" s="111"/>
    </row>
    <row r="124" spans="1:8" s="3" customFormat="1" ht="42" customHeight="1">
      <c r="A124" s="345"/>
      <c r="B124" s="265" t="s">
        <v>1405</v>
      </c>
      <c r="C124" s="267"/>
      <c r="D124" s="47"/>
      <c r="E124" s="47"/>
      <c r="F124" s="7"/>
      <c r="G124" s="111"/>
      <c r="H124" s="111"/>
    </row>
    <row r="125" spans="1:8" s="3" customFormat="1" ht="42" customHeight="1" thickBot="1">
      <c r="A125" s="348"/>
      <c r="B125" s="268" t="s">
        <v>1406</v>
      </c>
      <c r="C125" s="269"/>
      <c r="D125" s="47"/>
      <c r="E125" s="47"/>
      <c r="F125" s="7"/>
      <c r="G125" s="111"/>
      <c r="H125" s="111"/>
    </row>
    <row r="126" spans="1:8" s="3" customFormat="1" ht="42" customHeight="1" thickBot="1">
      <c r="A126" s="270"/>
      <c r="B126" s="310" t="s">
        <v>547</v>
      </c>
      <c r="C126" s="311">
        <f>C106+C115</f>
        <v>2787</v>
      </c>
      <c r="D126" s="47"/>
      <c r="E126" s="47"/>
      <c r="F126" s="7"/>
      <c r="G126" s="111"/>
      <c r="H126" s="111"/>
    </row>
    <row r="127" spans="1:8" s="3" customFormat="1" ht="42" customHeight="1">
      <c r="A127" s="7"/>
      <c r="B127" s="8"/>
      <c r="C127" s="8"/>
      <c r="D127" s="47"/>
      <c r="E127" s="47"/>
      <c r="F127" s="7"/>
      <c r="G127" s="111"/>
      <c r="H127" s="111"/>
    </row>
    <row r="128" spans="1:2" s="272" customFormat="1" ht="18" hidden="1">
      <c r="A128" s="254" t="s">
        <v>1413</v>
      </c>
      <c r="B128" s="271" t="s">
        <v>1409</v>
      </c>
    </row>
    <row r="129" spans="1:2" s="255" customFormat="1" ht="15.75" hidden="1" thickBot="1">
      <c r="A129" s="256"/>
      <c r="B129" s="273"/>
    </row>
    <row r="130" spans="1:5" s="255" customFormat="1" ht="49.5" hidden="1" thickBot="1">
      <c r="A130" s="274"/>
      <c r="B130" s="205" t="s">
        <v>1410</v>
      </c>
      <c r="C130" s="275" t="s">
        <v>1411</v>
      </c>
      <c r="D130" s="276"/>
      <c r="E130" s="276"/>
    </row>
    <row r="131" spans="1:3" s="255" customFormat="1" ht="28.5" customHeight="1" hidden="1" thickBot="1">
      <c r="A131" s="277" t="s">
        <v>123</v>
      </c>
      <c r="B131" s="278" t="s">
        <v>1409</v>
      </c>
      <c r="C131" s="277"/>
    </row>
    <row r="132" spans="1:8" s="3" customFormat="1" ht="42" customHeight="1">
      <c r="A132" s="7"/>
      <c r="B132" s="8"/>
      <c r="C132" s="8"/>
      <c r="D132" s="47"/>
      <c r="E132" s="47"/>
      <c r="F132" s="7"/>
      <c r="G132" s="111"/>
      <c r="H132" s="111"/>
    </row>
    <row r="133" spans="1:8" s="3" customFormat="1" ht="42" customHeight="1">
      <c r="A133" s="7"/>
      <c r="B133" s="8"/>
      <c r="C133" s="8"/>
      <c r="D133" s="47"/>
      <c r="E133" s="47"/>
      <c r="F133" s="7"/>
      <c r="G133" s="111"/>
      <c r="H133" s="111"/>
    </row>
    <row r="134" spans="2:7" s="27" customFormat="1" ht="18">
      <c r="B134" s="9" t="s">
        <v>1099</v>
      </c>
      <c r="C134" s="9"/>
      <c r="D134" s="48"/>
      <c r="E134" s="48"/>
      <c r="F134" s="316" t="s">
        <v>1570</v>
      </c>
      <c r="G134" s="316"/>
    </row>
    <row r="135" spans="2:7" s="27" customFormat="1" ht="18">
      <c r="B135" s="9"/>
      <c r="C135" s="9"/>
      <c r="D135" s="49"/>
      <c r="E135" s="49"/>
      <c r="F135" s="342" t="s">
        <v>1100</v>
      </c>
      <c r="G135" s="342"/>
    </row>
    <row r="136" spans="2:7" s="27" customFormat="1" ht="18">
      <c r="B136" s="9" t="s">
        <v>1101</v>
      </c>
      <c r="C136" s="9"/>
      <c r="D136" s="50"/>
      <c r="E136" s="50"/>
      <c r="F136" s="341" t="s">
        <v>1571</v>
      </c>
      <c r="G136" s="341"/>
    </row>
    <row r="137" spans="2:7" s="27" customFormat="1" ht="18">
      <c r="B137" s="9" t="s">
        <v>1102</v>
      </c>
      <c r="C137" s="9"/>
      <c r="D137" s="51"/>
      <c r="E137" s="51"/>
      <c r="F137" s="343" t="s">
        <v>1100</v>
      </c>
      <c r="G137" s="343"/>
    </row>
    <row r="138" spans="4:5" s="27" customFormat="1" ht="12.75">
      <c r="D138" s="51"/>
      <c r="E138" s="51"/>
    </row>
    <row r="139" spans="2:7" s="27" customFormat="1" ht="18">
      <c r="B139" s="9" t="s">
        <v>1572</v>
      </c>
      <c r="C139" s="9"/>
      <c r="D139" s="50"/>
      <c r="E139" s="50"/>
      <c r="F139" s="341" t="s">
        <v>1573</v>
      </c>
      <c r="G139" s="341"/>
    </row>
    <row r="140" spans="4:7" s="27" customFormat="1" ht="18">
      <c r="D140" s="51"/>
      <c r="E140" s="51"/>
      <c r="F140" s="343" t="s">
        <v>1100</v>
      </c>
      <c r="G140" s="343"/>
    </row>
    <row r="141" spans="1:5" s="11" customFormat="1" ht="18">
      <c r="A141" s="10"/>
      <c r="B141" s="9"/>
      <c r="C141" s="9"/>
      <c r="D141" s="52"/>
      <c r="E141" s="52"/>
    </row>
    <row r="142" spans="1:5" s="11" customFormat="1" ht="18">
      <c r="A142" s="10"/>
      <c r="B142" s="9"/>
      <c r="C142" s="9"/>
      <c r="D142" s="52"/>
      <c r="E142" s="52"/>
    </row>
    <row r="143" spans="1:5" s="11" customFormat="1" ht="18">
      <c r="A143" s="10"/>
      <c r="B143" s="9"/>
      <c r="C143" s="9"/>
      <c r="D143" s="52"/>
      <c r="E143" s="52"/>
    </row>
    <row r="144" spans="1:5" s="14" customFormat="1" ht="18">
      <c r="A144" s="12"/>
      <c r="B144" s="13"/>
      <c r="C144" s="13"/>
      <c r="D144" s="53"/>
      <c r="E144" s="53"/>
    </row>
    <row r="145" spans="1:5" s="14" customFormat="1" ht="18">
      <c r="A145" s="12"/>
      <c r="B145" s="13"/>
      <c r="C145" s="13"/>
      <c r="D145" s="53"/>
      <c r="E145" s="53"/>
    </row>
    <row r="146" spans="1:5" s="3" customFormat="1" ht="15.75">
      <c r="A146" s="1"/>
      <c r="B146" s="2"/>
      <c r="C146" s="2"/>
      <c r="D146" s="44"/>
      <c r="E146" s="44"/>
    </row>
    <row r="147" spans="1:5" s="3" customFormat="1" ht="15.75">
      <c r="A147" s="1"/>
      <c r="B147" s="2"/>
      <c r="C147" s="2"/>
      <c r="D147" s="44"/>
      <c r="E147" s="44"/>
    </row>
    <row r="148" spans="1:5" s="3" customFormat="1" ht="15.75">
      <c r="A148" s="1"/>
      <c r="B148" s="2"/>
      <c r="C148" s="2"/>
      <c r="D148" s="44"/>
      <c r="E148" s="44"/>
    </row>
    <row r="149" spans="1:5" s="3" customFormat="1" ht="15.75">
      <c r="A149" s="1"/>
      <c r="B149" s="2"/>
      <c r="C149" s="2"/>
      <c r="D149" s="44"/>
      <c r="E149" s="44"/>
    </row>
    <row r="150" spans="1:5" s="3" customFormat="1" ht="15.75">
      <c r="A150" s="1"/>
      <c r="B150" s="2"/>
      <c r="C150" s="2"/>
      <c r="D150" s="44"/>
      <c r="E150" s="44"/>
    </row>
  </sheetData>
  <sheetProtection/>
  <protectedRanges>
    <protectedRange sqref="A7" name="Диапазон5"/>
    <protectedRange sqref="G94:I100" name="Диапазон4"/>
    <protectedRange sqref="E94:E101 D94:D100 C101:D101 G101:H101" name="Диапазон3"/>
    <protectedRange sqref="G15:H91" name="Диапазон2"/>
    <protectedRange sqref="D15:E91" name="Диапазон1"/>
    <protectedRange sqref="D139:H139" name="Диапазон55_1"/>
    <protectedRange sqref="D136:H136" name="Диапазон54_1"/>
    <protectedRange sqref="D134:H134" name="Диапазон53_1"/>
  </protectedRanges>
  <mergeCells count="22">
    <mergeCell ref="F140:G140"/>
    <mergeCell ref="A8:H8"/>
    <mergeCell ref="H12:H13"/>
    <mergeCell ref="G12:G13"/>
    <mergeCell ref="F12:F13"/>
    <mergeCell ref="A12:A13"/>
    <mergeCell ref="B12:B13"/>
    <mergeCell ref="F139:G139"/>
    <mergeCell ref="G1:I1"/>
    <mergeCell ref="G2:I2"/>
    <mergeCell ref="G3:I3"/>
    <mergeCell ref="A4:H4"/>
    <mergeCell ref="A5:H5"/>
    <mergeCell ref="A6:H6"/>
    <mergeCell ref="I12:I13"/>
    <mergeCell ref="C12:E12"/>
    <mergeCell ref="F136:G136"/>
    <mergeCell ref="F135:G135"/>
    <mergeCell ref="F137:G137"/>
    <mergeCell ref="A7:E7"/>
    <mergeCell ref="A106:A114"/>
    <mergeCell ref="A115:A125"/>
  </mergeCells>
  <conditionalFormatting sqref="B94:C100 B15:C91 C112:C114 C117:C125 B106:B126">
    <cfRule type="cellIs" priority="3" dxfId="8" operator="equal" stopIfTrue="1">
      <formula>0</formula>
    </cfRule>
  </conditionalFormatting>
  <conditionalFormatting sqref="F15:F100">
    <cfRule type="cellIs" priority="5" dxfId="6" operator="greaterThan" stopIfTrue="1">
      <formula>365</formula>
    </cfRule>
  </conditionalFormatting>
  <conditionalFormatting sqref="I15:I92">
    <cfRule type="cellIs" priority="6" dxfId="0" operator="greaterThan" stopIfTrue="1">
      <formula>21</formula>
    </cfRule>
    <cfRule type="cellIs" priority="7" dxfId="0" operator="between" stopIfTrue="1">
      <formula>0.1</formula>
      <formula>3</formula>
    </cfRule>
  </conditionalFormatting>
  <conditionalFormatting sqref="C107:C111">
    <cfRule type="cellIs" priority="2" dxfId="8" operator="equal" stopIfTrue="1">
      <formula>0</formula>
    </cfRule>
  </conditionalFormatting>
  <conditionalFormatting sqref="C116">
    <cfRule type="cellIs" priority="1" dxfId="8" operator="equal" stopIfTrue="1">
      <formula>0</formula>
    </cfRule>
  </conditionalFormatting>
  <printOptions/>
  <pageMargins left="0.4724409448818898" right="0" top="0.2755905511811024" bottom="0.2362204724409449" header="0.1968503937007874" footer="0.15748031496062992"/>
  <pageSetup horizontalDpi="600" verticalDpi="600" orientation="landscape" paperSize="9" scale="67" r:id="rId1"/>
  <rowBreaks count="1" manualBreakCount="1">
    <brk id="102" max="8" man="1"/>
  </rowBreaks>
</worksheet>
</file>

<file path=xl/worksheets/sheet2.xml><?xml version="1.0" encoding="utf-8"?>
<worksheet xmlns="http://schemas.openxmlformats.org/spreadsheetml/2006/main" xmlns:r="http://schemas.openxmlformats.org/officeDocument/2006/relationships">
  <sheetPr>
    <pageSetUpPr fitToPage="1"/>
  </sheetPr>
  <dimension ref="A2:R306"/>
  <sheetViews>
    <sheetView tabSelected="1" view="pageBreakPreview" zoomScale="70" zoomScaleSheetLayoutView="70" zoomScalePageLayoutView="0" workbookViewId="0" topLeftCell="A5">
      <pane xSplit="3" ySplit="7" topLeftCell="D258" activePane="bottomRight" state="frozen"/>
      <selection pane="topLeft" activeCell="A5" sqref="A5"/>
      <selection pane="topRight" activeCell="D5" sqref="D5"/>
      <selection pane="bottomLeft" activeCell="A12" sqref="A12"/>
      <selection pane="bottomRight" activeCell="C309" sqref="C309"/>
    </sheetView>
  </sheetViews>
  <sheetFormatPr defaultColWidth="9.25390625" defaultRowHeight="12.75"/>
  <cols>
    <col min="1" max="1" width="10.875" style="61" bestFit="1" customWidth="1"/>
    <col min="2" max="2" width="11.25390625" style="61" customWidth="1"/>
    <col min="3" max="3" width="122.00390625" style="61" customWidth="1"/>
    <col min="4" max="4" width="26.25390625" style="61" customWidth="1"/>
    <col min="5" max="6" width="24.75390625" style="61" customWidth="1"/>
    <col min="7" max="7" width="16.375" style="61" customWidth="1"/>
    <col min="8" max="10" width="19.25390625" style="61" customWidth="1"/>
    <col min="11" max="11" width="16.25390625" style="61" customWidth="1"/>
    <col min="12" max="12" width="20.375" style="61" customWidth="1"/>
    <col min="13" max="13" width="19.75390625" style="61" customWidth="1"/>
    <col min="14" max="14" width="19.875" style="61" customWidth="1"/>
    <col min="15" max="15" width="23.125" style="61" customWidth="1"/>
    <col min="16" max="17" width="24.00390625" style="61" customWidth="1"/>
    <col min="18" max="18" width="14.375" style="62" customWidth="1"/>
    <col min="19" max="16384" width="9.25390625" style="61" customWidth="1"/>
  </cols>
  <sheetData>
    <row r="1" ht="15" customHeight="1"/>
    <row r="2" spans="2:3" ht="42.75" customHeight="1">
      <c r="B2" s="385" t="s">
        <v>805</v>
      </c>
      <c r="C2" s="385"/>
    </row>
    <row r="3" spans="2:3" ht="24.75" customHeight="1">
      <c r="B3" s="386" t="s">
        <v>1194</v>
      </c>
      <c r="C3" s="386"/>
    </row>
    <row r="4" spans="2:3" ht="21.75" customHeight="1">
      <c r="B4" s="387" t="s">
        <v>1559</v>
      </c>
      <c r="C4" s="387"/>
    </row>
    <row r="5" spans="2:12" ht="33.75" customHeight="1" thickBot="1">
      <c r="B5" s="63"/>
      <c r="L5" s="61" t="str">
        <f>'Стационар СВОД '!A7</f>
        <v>ГБУЗ НО "Больница скорой медицинской помощи г. Дзержинска" </v>
      </c>
    </row>
    <row r="6" spans="1:18" s="65" customFormat="1" ht="33.75" customHeight="1">
      <c r="A6" s="379" t="s">
        <v>1195</v>
      </c>
      <c r="B6" s="382" t="s">
        <v>1196</v>
      </c>
      <c r="C6" s="388" t="s">
        <v>1197</v>
      </c>
      <c r="D6" s="365" t="s">
        <v>1566</v>
      </c>
      <c r="E6" s="368" t="s">
        <v>1567</v>
      </c>
      <c r="F6" s="362" t="s">
        <v>1331</v>
      </c>
      <c r="G6" s="371" t="s">
        <v>544</v>
      </c>
      <c r="H6" s="372"/>
      <c r="I6" s="372"/>
      <c r="J6" s="372"/>
      <c r="K6" s="372"/>
      <c r="L6" s="372"/>
      <c r="M6" s="372"/>
      <c r="N6" s="372"/>
      <c r="O6" s="372"/>
      <c r="P6" s="373"/>
      <c r="Q6" s="75"/>
      <c r="R6" s="95"/>
    </row>
    <row r="7" spans="1:18" s="66" customFormat="1" ht="33.75" customHeight="1">
      <c r="A7" s="380"/>
      <c r="B7" s="383"/>
      <c r="C7" s="389"/>
      <c r="D7" s="366"/>
      <c r="E7" s="369"/>
      <c r="F7" s="363"/>
      <c r="G7" s="374" t="s">
        <v>803</v>
      </c>
      <c r="H7" s="375"/>
      <c r="I7" s="374" t="s">
        <v>804</v>
      </c>
      <c r="J7" s="375"/>
      <c r="K7" s="376" t="s">
        <v>724</v>
      </c>
      <c r="L7" s="377"/>
      <c r="M7" s="376" t="s">
        <v>725</v>
      </c>
      <c r="N7" s="375"/>
      <c r="O7" s="374" t="s">
        <v>545</v>
      </c>
      <c r="P7" s="378"/>
      <c r="Q7" s="75"/>
      <c r="R7" s="96"/>
    </row>
    <row r="8" spans="1:18" s="66" customFormat="1" ht="66" thickBot="1">
      <c r="A8" s="381"/>
      <c r="B8" s="384"/>
      <c r="C8" s="390"/>
      <c r="D8" s="367"/>
      <c r="E8" s="370"/>
      <c r="F8" s="364"/>
      <c r="G8" s="71" t="s">
        <v>1189</v>
      </c>
      <c r="H8" s="86" t="s">
        <v>1104</v>
      </c>
      <c r="I8" s="71" t="s">
        <v>1189</v>
      </c>
      <c r="J8" s="86" t="s">
        <v>1104</v>
      </c>
      <c r="K8" s="71" t="s">
        <v>1189</v>
      </c>
      <c r="L8" s="86" t="s">
        <v>1104</v>
      </c>
      <c r="M8" s="86" t="s">
        <v>1189</v>
      </c>
      <c r="N8" s="71" t="s">
        <v>1104</v>
      </c>
      <c r="O8" s="71" t="s">
        <v>1189</v>
      </c>
      <c r="P8" s="70" t="s">
        <v>1104</v>
      </c>
      <c r="Q8" s="76"/>
      <c r="R8" s="94" t="s">
        <v>549</v>
      </c>
    </row>
    <row r="9" spans="1:18" s="66" customFormat="1" ht="16.5" thickBot="1">
      <c r="A9" s="67">
        <v>1</v>
      </c>
      <c r="B9" s="64">
        <v>2</v>
      </c>
      <c r="C9" s="68">
        <v>3</v>
      </c>
      <c r="D9" s="73">
        <v>4</v>
      </c>
      <c r="E9" s="74">
        <v>5</v>
      </c>
      <c r="F9" s="115">
        <v>6</v>
      </c>
      <c r="G9" s="73">
        <v>7</v>
      </c>
      <c r="H9" s="87">
        <v>8</v>
      </c>
      <c r="I9" s="73">
        <v>9</v>
      </c>
      <c r="J9" s="87">
        <v>10</v>
      </c>
      <c r="K9" s="73">
        <v>11</v>
      </c>
      <c r="L9" s="87">
        <v>12</v>
      </c>
      <c r="M9" s="73">
        <v>13</v>
      </c>
      <c r="N9" s="87">
        <v>14</v>
      </c>
      <c r="O9" s="73">
        <v>15</v>
      </c>
      <c r="P9" s="87">
        <v>16</v>
      </c>
      <c r="Q9" s="88"/>
      <c r="R9" s="96"/>
    </row>
    <row r="10" spans="1:18" s="66" customFormat="1" ht="16.5" thickBot="1">
      <c r="A10" s="153"/>
      <c r="B10" s="115">
        <v>1</v>
      </c>
      <c r="C10" s="117" t="s">
        <v>806</v>
      </c>
      <c r="D10" s="67"/>
      <c r="E10" s="185"/>
      <c r="F10" s="180"/>
      <c r="G10" s="73"/>
      <c r="H10" s="154"/>
      <c r="I10" s="73"/>
      <c r="J10" s="73"/>
      <c r="K10" s="117"/>
      <c r="L10" s="154"/>
      <c r="M10" s="73"/>
      <c r="N10" s="154"/>
      <c r="O10" s="117"/>
      <c r="P10" s="178"/>
      <c r="Q10" s="88"/>
      <c r="R10" s="96"/>
    </row>
    <row r="11" spans="1:18" s="65" customFormat="1" ht="18.75" thickBot="1">
      <c r="A11" s="118" t="s">
        <v>1198</v>
      </c>
      <c r="B11" s="118">
        <v>2</v>
      </c>
      <c r="C11" s="133" t="s">
        <v>1199</v>
      </c>
      <c r="D11" s="156">
        <f>SUM(D12:D29)</f>
        <v>0</v>
      </c>
      <c r="E11" s="169">
        <f>SUM(E12:E29)</f>
        <v>0</v>
      </c>
      <c r="F11" s="181">
        <f>IF(E11=0,0,ROUND(D11/E11,1))</f>
        <v>0</v>
      </c>
      <c r="G11" s="174">
        <f aca="true" t="shared" si="0" ref="G11:P11">SUM(G12:G29)</f>
        <v>0</v>
      </c>
      <c r="H11" s="159">
        <f t="shared" si="0"/>
        <v>0</v>
      </c>
      <c r="I11" s="174">
        <f t="shared" si="0"/>
        <v>0</v>
      </c>
      <c r="J11" s="159">
        <f t="shared" si="0"/>
        <v>0</v>
      </c>
      <c r="K11" s="174">
        <f t="shared" si="0"/>
        <v>0</v>
      </c>
      <c r="L11" s="177">
        <f t="shared" si="0"/>
        <v>0</v>
      </c>
      <c r="M11" s="177">
        <f t="shared" si="0"/>
        <v>0</v>
      </c>
      <c r="N11" s="159">
        <f t="shared" si="0"/>
        <v>0</v>
      </c>
      <c r="O11" s="174">
        <f t="shared" si="0"/>
        <v>0</v>
      </c>
      <c r="P11" s="160">
        <f t="shared" si="0"/>
        <v>0</v>
      </c>
      <c r="Q11" s="89"/>
      <c r="R11" s="95"/>
    </row>
    <row r="12" spans="1:18" s="65" customFormat="1" ht="39" customHeight="1">
      <c r="A12" s="119" t="s">
        <v>1200</v>
      </c>
      <c r="B12" s="119">
        <v>1</v>
      </c>
      <c r="C12" s="120" t="s">
        <v>1201</v>
      </c>
      <c r="D12" s="79">
        <f>G12+K12+M12+O12+I12</f>
        <v>0</v>
      </c>
      <c r="E12" s="85">
        <f>H12+L12+N12+P12+J12</f>
        <v>0</v>
      </c>
      <c r="F12" s="157">
        <f aca="true" t="shared" si="1" ref="F12:F75">IF(E12=0,0,ROUND(D12/E12,1))</f>
        <v>0</v>
      </c>
      <c r="G12" s="175"/>
      <c r="H12" s="155"/>
      <c r="I12" s="175"/>
      <c r="J12" s="155"/>
      <c r="K12" s="175"/>
      <c r="L12" s="179"/>
      <c r="M12" s="179"/>
      <c r="N12" s="155"/>
      <c r="O12" s="175"/>
      <c r="P12" s="155"/>
      <c r="Q12" s="90"/>
      <c r="R12" s="97">
        <f>SUM(G12:P12)-(D12+E12)</f>
        <v>0</v>
      </c>
    </row>
    <row r="13" spans="1:18" s="65" customFormat="1" ht="27.75" customHeight="1">
      <c r="A13" s="121" t="s">
        <v>1202</v>
      </c>
      <c r="B13" s="121">
        <v>2</v>
      </c>
      <c r="C13" s="122" t="s">
        <v>1203</v>
      </c>
      <c r="D13" s="79">
        <f aca="true" t="shared" si="2" ref="D13:E76">G13+K13+M13+O13+I13</f>
        <v>0</v>
      </c>
      <c r="E13" s="85">
        <f t="shared" si="2"/>
        <v>0</v>
      </c>
      <c r="F13" s="157">
        <f t="shared" si="1"/>
        <v>0</v>
      </c>
      <c r="G13" s="175"/>
      <c r="H13" s="155"/>
      <c r="I13" s="175"/>
      <c r="J13" s="155"/>
      <c r="K13" s="175"/>
      <c r="L13" s="179"/>
      <c r="M13" s="179"/>
      <c r="N13" s="155"/>
      <c r="O13" s="175"/>
      <c r="P13" s="155"/>
      <c r="Q13" s="90"/>
      <c r="R13" s="97">
        <f aca="true" t="shared" si="3" ref="R13:R75">SUM(G13:P13)-(D13+E13)</f>
        <v>0</v>
      </c>
    </row>
    <row r="14" spans="1:18" s="65" customFormat="1" ht="42.75" customHeight="1">
      <c r="A14" s="121" t="s">
        <v>1204</v>
      </c>
      <c r="B14" s="121">
        <v>3</v>
      </c>
      <c r="C14" s="122" t="s">
        <v>1205</v>
      </c>
      <c r="D14" s="79">
        <f t="shared" si="2"/>
        <v>0</v>
      </c>
      <c r="E14" s="85">
        <f t="shared" si="2"/>
        <v>0</v>
      </c>
      <c r="F14" s="157">
        <f t="shared" si="1"/>
        <v>0</v>
      </c>
      <c r="G14" s="175"/>
      <c r="H14" s="155"/>
      <c r="I14" s="175"/>
      <c r="J14" s="155"/>
      <c r="K14" s="175"/>
      <c r="L14" s="179"/>
      <c r="M14" s="179"/>
      <c r="N14" s="155"/>
      <c r="O14" s="175"/>
      <c r="P14" s="155"/>
      <c r="Q14" s="90"/>
      <c r="R14" s="97">
        <f t="shared" si="3"/>
        <v>0</v>
      </c>
    </row>
    <row r="15" spans="1:18" s="65" customFormat="1" ht="25.5" customHeight="1">
      <c r="A15" s="121" t="s">
        <v>1206</v>
      </c>
      <c r="B15" s="121">
        <v>4</v>
      </c>
      <c r="C15" s="122" t="s">
        <v>1207</v>
      </c>
      <c r="D15" s="79">
        <f t="shared" si="2"/>
        <v>0</v>
      </c>
      <c r="E15" s="85">
        <f t="shared" si="2"/>
        <v>0</v>
      </c>
      <c r="F15" s="157">
        <f t="shared" si="1"/>
        <v>0</v>
      </c>
      <c r="G15" s="175"/>
      <c r="H15" s="155"/>
      <c r="I15" s="175"/>
      <c r="J15" s="155"/>
      <c r="K15" s="175"/>
      <c r="L15" s="179"/>
      <c r="M15" s="179"/>
      <c r="N15" s="155"/>
      <c r="O15" s="175"/>
      <c r="P15" s="155"/>
      <c r="Q15" s="90"/>
      <c r="R15" s="97">
        <f t="shared" si="3"/>
        <v>0</v>
      </c>
    </row>
    <row r="16" spans="1:18" s="65" customFormat="1" ht="25.5" customHeight="1">
      <c r="A16" s="121" t="s">
        <v>1208</v>
      </c>
      <c r="B16" s="121">
        <v>5</v>
      </c>
      <c r="C16" s="122" t="s">
        <v>1221</v>
      </c>
      <c r="D16" s="79">
        <f t="shared" si="2"/>
        <v>0</v>
      </c>
      <c r="E16" s="85">
        <f t="shared" si="2"/>
        <v>0</v>
      </c>
      <c r="F16" s="157">
        <f t="shared" si="1"/>
        <v>0</v>
      </c>
      <c r="G16" s="175"/>
      <c r="H16" s="155"/>
      <c r="I16" s="175"/>
      <c r="J16" s="155"/>
      <c r="K16" s="175"/>
      <c r="L16" s="179"/>
      <c r="M16" s="179"/>
      <c r="N16" s="155"/>
      <c r="O16" s="175"/>
      <c r="P16" s="155"/>
      <c r="Q16" s="90"/>
      <c r="R16" s="97">
        <f t="shared" si="3"/>
        <v>0</v>
      </c>
    </row>
    <row r="17" spans="1:18" s="65" customFormat="1" ht="15.75">
      <c r="A17" s="121" t="s">
        <v>1210</v>
      </c>
      <c r="B17" s="121">
        <v>6</v>
      </c>
      <c r="C17" s="123" t="s">
        <v>1209</v>
      </c>
      <c r="D17" s="79">
        <f t="shared" si="2"/>
        <v>0</v>
      </c>
      <c r="E17" s="85">
        <f t="shared" si="2"/>
        <v>0</v>
      </c>
      <c r="F17" s="157">
        <f t="shared" si="1"/>
        <v>0</v>
      </c>
      <c r="G17" s="175"/>
      <c r="H17" s="155"/>
      <c r="I17" s="175"/>
      <c r="J17" s="155"/>
      <c r="K17" s="175"/>
      <c r="L17" s="179"/>
      <c r="M17" s="179"/>
      <c r="N17" s="155"/>
      <c r="O17" s="175"/>
      <c r="P17" s="155"/>
      <c r="Q17" s="90"/>
      <c r="R17" s="97">
        <f t="shared" si="3"/>
        <v>0</v>
      </c>
    </row>
    <row r="18" spans="1:18" s="65" customFormat="1" ht="32.25" customHeight="1">
      <c r="A18" s="121" t="s">
        <v>1212</v>
      </c>
      <c r="B18" s="121">
        <v>7</v>
      </c>
      <c r="C18" s="122" t="s">
        <v>1211</v>
      </c>
      <c r="D18" s="79">
        <f t="shared" si="2"/>
        <v>0</v>
      </c>
      <c r="E18" s="85">
        <f t="shared" si="2"/>
        <v>0</v>
      </c>
      <c r="F18" s="157">
        <f t="shared" si="1"/>
        <v>0</v>
      </c>
      <c r="G18" s="175"/>
      <c r="H18" s="155"/>
      <c r="I18" s="175"/>
      <c r="J18" s="155"/>
      <c r="K18" s="175"/>
      <c r="L18" s="179"/>
      <c r="M18" s="179"/>
      <c r="N18" s="155"/>
      <c r="O18" s="175"/>
      <c r="P18" s="155"/>
      <c r="Q18" s="90"/>
      <c r="R18" s="97">
        <f t="shared" si="3"/>
        <v>0</v>
      </c>
    </row>
    <row r="19" spans="1:18" s="65" customFormat="1" ht="20.25" customHeight="1">
      <c r="A19" s="121" t="s">
        <v>1214</v>
      </c>
      <c r="B19" s="121">
        <v>8</v>
      </c>
      <c r="C19" s="122" t="s">
        <v>1213</v>
      </c>
      <c r="D19" s="79">
        <f t="shared" si="2"/>
        <v>0</v>
      </c>
      <c r="E19" s="85">
        <f t="shared" si="2"/>
        <v>0</v>
      </c>
      <c r="F19" s="157">
        <f t="shared" si="1"/>
        <v>0</v>
      </c>
      <c r="G19" s="175"/>
      <c r="H19" s="155"/>
      <c r="I19" s="175"/>
      <c r="J19" s="155"/>
      <c r="K19" s="175"/>
      <c r="L19" s="179"/>
      <c r="M19" s="179"/>
      <c r="N19" s="155"/>
      <c r="O19" s="175"/>
      <c r="P19" s="155"/>
      <c r="Q19" s="90"/>
      <c r="R19" s="97">
        <f t="shared" si="3"/>
        <v>0</v>
      </c>
    </row>
    <row r="20" spans="1:18" s="65" customFormat="1" ht="28.5" customHeight="1">
      <c r="A20" s="77" t="s">
        <v>1216</v>
      </c>
      <c r="B20" s="77">
        <v>9</v>
      </c>
      <c r="C20" s="122" t="s">
        <v>1215</v>
      </c>
      <c r="D20" s="79">
        <f t="shared" si="2"/>
        <v>0</v>
      </c>
      <c r="E20" s="85">
        <f t="shared" si="2"/>
        <v>0</v>
      </c>
      <c r="F20" s="157">
        <f t="shared" si="1"/>
        <v>0</v>
      </c>
      <c r="G20" s="175"/>
      <c r="H20" s="155"/>
      <c r="I20" s="175"/>
      <c r="J20" s="155"/>
      <c r="K20" s="175"/>
      <c r="L20" s="179"/>
      <c r="M20" s="179"/>
      <c r="N20" s="155"/>
      <c r="O20" s="175"/>
      <c r="P20" s="155"/>
      <c r="Q20" s="90"/>
      <c r="R20" s="97">
        <f t="shared" si="3"/>
        <v>0</v>
      </c>
    </row>
    <row r="21" spans="1:18" s="65" customFormat="1" ht="29.25" customHeight="1">
      <c r="A21" s="77" t="s">
        <v>1218</v>
      </c>
      <c r="B21" s="77">
        <v>10</v>
      </c>
      <c r="C21" s="122" t="s">
        <v>1217</v>
      </c>
      <c r="D21" s="79">
        <f t="shared" si="2"/>
        <v>0</v>
      </c>
      <c r="E21" s="85">
        <f t="shared" si="2"/>
        <v>0</v>
      </c>
      <c r="F21" s="157">
        <f t="shared" si="1"/>
        <v>0</v>
      </c>
      <c r="G21" s="175"/>
      <c r="H21" s="155"/>
      <c r="I21" s="175"/>
      <c r="J21" s="155"/>
      <c r="K21" s="175"/>
      <c r="L21" s="179"/>
      <c r="M21" s="179"/>
      <c r="N21" s="155"/>
      <c r="O21" s="175"/>
      <c r="P21" s="155"/>
      <c r="Q21" s="90"/>
      <c r="R21" s="97">
        <f t="shared" si="3"/>
        <v>0</v>
      </c>
    </row>
    <row r="22" spans="1:18" s="65" customFormat="1" ht="19.5" customHeight="1">
      <c r="A22" s="77" t="s">
        <v>1220</v>
      </c>
      <c r="B22" s="77">
        <v>11</v>
      </c>
      <c r="C22" s="122" t="s">
        <v>1223</v>
      </c>
      <c r="D22" s="79">
        <f t="shared" si="2"/>
        <v>0</v>
      </c>
      <c r="E22" s="85">
        <f t="shared" si="2"/>
        <v>0</v>
      </c>
      <c r="F22" s="182">
        <f t="shared" si="1"/>
        <v>0</v>
      </c>
      <c r="G22" s="175"/>
      <c r="H22" s="155"/>
      <c r="I22" s="175"/>
      <c r="J22" s="155"/>
      <c r="K22" s="175"/>
      <c r="L22" s="179"/>
      <c r="M22" s="179"/>
      <c r="N22" s="155"/>
      <c r="O22" s="175"/>
      <c r="P22" s="155"/>
      <c r="Q22" s="90"/>
      <c r="R22" s="97">
        <f t="shared" si="3"/>
        <v>0</v>
      </c>
    </row>
    <row r="23" spans="1:18" s="65" customFormat="1" ht="24" customHeight="1">
      <c r="A23" s="77" t="s">
        <v>1222</v>
      </c>
      <c r="B23" s="77">
        <v>12</v>
      </c>
      <c r="C23" s="124" t="s">
        <v>1414</v>
      </c>
      <c r="D23" s="79">
        <f t="shared" si="2"/>
        <v>0</v>
      </c>
      <c r="E23" s="85">
        <f t="shared" si="2"/>
        <v>0</v>
      </c>
      <c r="F23" s="157">
        <f t="shared" si="1"/>
        <v>0</v>
      </c>
      <c r="G23" s="175"/>
      <c r="H23" s="155"/>
      <c r="I23" s="175"/>
      <c r="J23" s="155"/>
      <c r="K23" s="175"/>
      <c r="L23" s="179"/>
      <c r="M23" s="179"/>
      <c r="N23" s="155"/>
      <c r="O23" s="175"/>
      <c r="P23" s="155"/>
      <c r="Q23" s="90"/>
      <c r="R23" s="97">
        <f t="shared" si="3"/>
        <v>0</v>
      </c>
    </row>
    <row r="24" spans="1:18" s="65" customFormat="1" ht="24" customHeight="1">
      <c r="A24" s="77" t="s">
        <v>1224</v>
      </c>
      <c r="B24" s="77">
        <v>13</v>
      </c>
      <c r="C24" s="122" t="s">
        <v>807</v>
      </c>
      <c r="D24" s="79">
        <f t="shared" si="2"/>
        <v>0</v>
      </c>
      <c r="E24" s="85">
        <f t="shared" si="2"/>
        <v>0</v>
      </c>
      <c r="F24" s="157">
        <f t="shared" si="1"/>
        <v>0</v>
      </c>
      <c r="G24" s="175"/>
      <c r="H24" s="155"/>
      <c r="I24" s="175"/>
      <c r="J24" s="155"/>
      <c r="K24" s="175"/>
      <c r="L24" s="179"/>
      <c r="M24" s="179"/>
      <c r="N24" s="155"/>
      <c r="O24" s="175"/>
      <c r="P24" s="155"/>
      <c r="Q24" s="90"/>
      <c r="R24" s="97">
        <f t="shared" si="3"/>
        <v>0</v>
      </c>
    </row>
    <row r="25" spans="1:18" s="65" customFormat="1" ht="24.75" customHeight="1">
      <c r="A25" s="77" t="s">
        <v>1225</v>
      </c>
      <c r="B25" s="77">
        <v>14</v>
      </c>
      <c r="C25" s="122" t="s">
        <v>808</v>
      </c>
      <c r="D25" s="79">
        <f t="shared" si="2"/>
        <v>0</v>
      </c>
      <c r="E25" s="85">
        <f t="shared" si="2"/>
        <v>0</v>
      </c>
      <c r="F25" s="157">
        <f t="shared" si="1"/>
        <v>0</v>
      </c>
      <c r="G25" s="175"/>
      <c r="H25" s="155"/>
      <c r="I25" s="175"/>
      <c r="J25" s="155"/>
      <c r="K25" s="175"/>
      <c r="L25" s="179"/>
      <c r="M25" s="179"/>
      <c r="N25" s="155"/>
      <c r="O25" s="175"/>
      <c r="P25" s="155"/>
      <c r="Q25" s="90"/>
      <c r="R25" s="97">
        <f t="shared" si="3"/>
        <v>0</v>
      </c>
    </row>
    <row r="26" spans="1:18" s="65" customFormat="1" ht="25.5" customHeight="1">
      <c r="A26" s="77" t="s">
        <v>1226</v>
      </c>
      <c r="B26" s="77">
        <v>15</v>
      </c>
      <c r="C26" s="122" t="s">
        <v>809</v>
      </c>
      <c r="D26" s="79">
        <f t="shared" si="2"/>
        <v>0</v>
      </c>
      <c r="E26" s="85">
        <f t="shared" si="2"/>
        <v>0</v>
      </c>
      <c r="F26" s="157">
        <f t="shared" si="1"/>
        <v>0</v>
      </c>
      <c r="G26" s="175"/>
      <c r="H26" s="155"/>
      <c r="I26" s="175"/>
      <c r="J26" s="155"/>
      <c r="K26" s="175"/>
      <c r="L26" s="179"/>
      <c r="M26" s="179"/>
      <c r="N26" s="155"/>
      <c r="O26" s="175"/>
      <c r="P26" s="155"/>
      <c r="Q26" s="90"/>
      <c r="R26" s="97">
        <f t="shared" si="3"/>
        <v>0</v>
      </c>
    </row>
    <row r="27" spans="1:18" s="65" customFormat="1" ht="21" customHeight="1">
      <c r="A27" s="164" t="s">
        <v>1227</v>
      </c>
      <c r="B27" s="164">
        <v>16</v>
      </c>
      <c r="C27" s="124" t="s">
        <v>810</v>
      </c>
      <c r="D27" s="79">
        <f t="shared" si="2"/>
        <v>0</v>
      </c>
      <c r="E27" s="85">
        <f t="shared" si="2"/>
        <v>0</v>
      </c>
      <c r="F27" s="157">
        <f t="shared" si="1"/>
        <v>0</v>
      </c>
      <c r="G27" s="175"/>
      <c r="H27" s="155"/>
      <c r="I27" s="175"/>
      <c r="J27" s="155"/>
      <c r="K27" s="175"/>
      <c r="L27" s="179"/>
      <c r="M27" s="179"/>
      <c r="N27" s="155"/>
      <c r="O27" s="175"/>
      <c r="P27" s="155"/>
      <c r="Q27" s="90"/>
      <c r="R27" s="97">
        <f t="shared" si="3"/>
        <v>0</v>
      </c>
    </row>
    <row r="28" spans="1:18" s="65" customFormat="1" ht="21.75" customHeight="1">
      <c r="A28" s="77" t="s">
        <v>1228</v>
      </c>
      <c r="B28" s="77">
        <v>17</v>
      </c>
      <c r="C28" s="122" t="s">
        <v>1219</v>
      </c>
      <c r="D28" s="79">
        <f t="shared" si="2"/>
        <v>0</v>
      </c>
      <c r="E28" s="85">
        <f t="shared" si="2"/>
        <v>0</v>
      </c>
      <c r="F28" s="157">
        <f t="shared" si="1"/>
        <v>0</v>
      </c>
      <c r="G28" s="175"/>
      <c r="H28" s="155"/>
      <c r="I28" s="175"/>
      <c r="J28" s="155"/>
      <c r="K28" s="175"/>
      <c r="L28" s="179"/>
      <c r="M28" s="179"/>
      <c r="N28" s="155"/>
      <c r="O28" s="175"/>
      <c r="P28" s="155"/>
      <c r="Q28" s="90"/>
      <c r="R28" s="97">
        <f t="shared" si="3"/>
        <v>0</v>
      </c>
    </row>
    <row r="29" spans="1:18" s="65" customFormat="1" ht="26.25" customHeight="1" thickBot="1">
      <c r="A29" s="78" t="s">
        <v>114</v>
      </c>
      <c r="B29" s="78">
        <v>18</v>
      </c>
      <c r="C29" s="126" t="s">
        <v>811</v>
      </c>
      <c r="D29" s="79">
        <f t="shared" si="2"/>
        <v>0</v>
      </c>
      <c r="E29" s="85">
        <f t="shared" si="2"/>
        <v>0</v>
      </c>
      <c r="F29" s="157">
        <f t="shared" si="1"/>
        <v>0</v>
      </c>
      <c r="G29" s="175"/>
      <c r="H29" s="155"/>
      <c r="I29" s="175"/>
      <c r="J29" s="155"/>
      <c r="K29" s="175"/>
      <c r="L29" s="179"/>
      <c r="M29" s="179"/>
      <c r="N29" s="155"/>
      <c r="O29" s="175"/>
      <c r="P29" s="155"/>
      <c r="Q29" s="89"/>
      <c r="R29" s="97">
        <f t="shared" si="3"/>
        <v>0</v>
      </c>
    </row>
    <row r="30" spans="1:18" s="65" customFormat="1" ht="24" customHeight="1" thickBot="1">
      <c r="A30" s="118" t="s">
        <v>1229</v>
      </c>
      <c r="B30" s="118">
        <v>3</v>
      </c>
      <c r="C30" s="133" t="s">
        <v>812</v>
      </c>
      <c r="D30" s="156">
        <f>SUM(D31:D32)</f>
        <v>0</v>
      </c>
      <c r="E30" s="169">
        <f>SUM(E31:E32)</f>
        <v>0</v>
      </c>
      <c r="F30" s="181">
        <f t="shared" si="1"/>
        <v>0</v>
      </c>
      <c r="G30" s="174">
        <f aca="true" t="shared" si="4" ref="G30:P30">SUM(G31:G32)</f>
        <v>0</v>
      </c>
      <c r="H30" s="159">
        <f t="shared" si="4"/>
        <v>0</v>
      </c>
      <c r="I30" s="174">
        <f t="shared" si="4"/>
        <v>0</v>
      </c>
      <c r="J30" s="159">
        <f t="shared" si="4"/>
        <v>0</v>
      </c>
      <c r="K30" s="174">
        <f t="shared" si="4"/>
        <v>0</v>
      </c>
      <c r="L30" s="177">
        <f t="shared" si="4"/>
        <v>0</v>
      </c>
      <c r="M30" s="177">
        <f t="shared" si="4"/>
        <v>0</v>
      </c>
      <c r="N30" s="159">
        <f t="shared" si="4"/>
        <v>0</v>
      </c>
      <c r="O30" s="174">
        <f t="shared" si="4"/>
        <v>0</v>
      </c>
      <c r="P30" s="160">
        <f t="shared" si="4"/>
        <v>0</v>
      </c>
      <c r="Q30" s="90"/>
      <c r="R30" s="97">
        <f t="shared" si="3"/>
        <v>0</v>
      </c>
    </row>
    <row r="31" spans="1:18" s="65" customFormat="1" ht="18.75" customHeight="1">
      <c r="A31" s="119" t="s">
        <v>123</v>
      </c>
      <c r="B31" s="119">
        <v>19</v>
      </c>
      <c r="C31" s="127" t="s">
        <v>813</v>
      </c>
      <c r="D31" s="79">
        <f t="shared" si="2"/>
        <v>0</v>
      </c>
      <c r="E31" s="85">
        <f t="shared" si="2"/>
        <v>0</v>
      </c>
      <c r="F31" s="157">
        <f t="shared" si="1"/>
        <v>0</v>
      </c>
      <c r="G31" s="175"/>
      <c r="H31" s="155"/>
      <c r="I31" s="175"/>
      <c r="J31" s="155"/>
      <c r="K31" s="175"/>
      <c r="L31" s="179"/>
      <c r="M31" s="179"/>
      <c r="N31" s="155"/>
      <c r="O31" s="175"/>
      <c r="P31" s="155"/>
      <c r="Q31" s="90"/>
      <c r="R31" s="97">
        <f t="shared" si="3"/>
        <v>0</v>
      </c>
    </row>
    <row r="32" spans="1:18" s="65" customFormat="1" ht="21.75" customHeight="1" thickBot="1">
      <c r="A32" s="125" t="s">
        <v>124</v>
      </c>
      <c r="B32" s="125">
        <v>20</v>
      </c>
      <c r="C32" s="126" t="s">
        <v>814</v>
      </c>
      <c r="D32" s="79">
        <f t="shared" si="2"/>
        <v>0</v>
      </c>
      <c r="E32" s="85">
        <f t="shared" si="2"/>
        <v>0</v>
      </c>
      <c r="F32" s="157">
        <f t="shared" si="1"/>
        <v>0</v>
      </c>
      <c r="G32" s="175"/>
      <c r="H32" s="155"/>
      <c r="I32" s="175"/>
      <c r="J32" s="155"/>
      <c r="K32" s="175"/>
      <c r="L32" s="179"/>
      <c r="M32" s="179"/>
      <c r="N32" s="155"/>
      <c r="O32" s="175"/>
      <c r="P32" s="155"/>
      <c r="Q32" s="90"/>
      <c r="R32" s="97">
        <f t="shared" si="3"/>
        <v>0</v>
      </c>
    </row>
    <row r="33" spans="1:18" s="65" customFormat="1" ht="17.25" customHeight="1" thickBot="1">
      <c r="A33" s="118" t="s">
        <v>1232</v>
      </c>
      <c r="B33" s="118">
        <v>4</v>
      </c>
      <c r="C33" s="133" t="s">
        <v>784</v>
      </c>
      <c r="D33" s="156">
        <f>SUM(D34:D38)</f>
        <v>13752</v>
      </c>
      <c r="E33" s="169">
        <f>SUM(E34:E38)</f>
        <v>1009</v>
      </c>
      <c r="F33" s="181">
        <f t="shared" si="1"/>
        <v>13.6</v>
      </c>
      <c r="G33" s="174">
        <f aca="true" t="shared" si="5" ref="G33:P33">SUM(G34:G38)</f>
        <v>0</v>
      </c>
      <c r="H33" s="159">
        <f t="shared" si="5"/>
        <v>0</v>
      </c>
      <c r="I33" s="174">
        <f t="shared" si="5"/>
        <v>0</v>
      </c>
      <c r="J33" s="159">
        <f t="shared" si="5"/>
        <v>0</v>
      </c>
      <c r="K33" s="174">
        <f t="shared" si="5"/>
        <v>108</v>
      </c>
      <c r="L33" s="177">
        <f t="shared" si="5"/>
        <v>8</v>
      </c>
      <c r="M33" s="177">
        <f t="shared" si="5"/>
        <v>13019</v>
      </c>
      <c r="N33" s="159">
        <f t="shared" si="5"/>
        <v>958</v>
      </c>
      <c r="O33" s="174">
        <f t="shared" si="5"/>
        <v>625</v>
      </c>
      <c r="P33" s="160">
        <f t="shared" si="5"/>
        <v>43</v>
      </c>
      <c r="Q33" s="90"/>
      <c r="R33" s="97">
        <f t="shared" si="3"/>
        <v>0</v>
      </c>
    </row>
    <row r="34" spans="1:18" s="65" customFormat="1" ht="20.25" customHeight="1">
      <c r="A34" s="128" t="s">
        <v>115</v>
      </c>
      <c r="B34" s="128">
        <v>21</v>
      </c>
      <c r="C34" s="129" t="s">
        <v>785</v>
      </c>
      <c r="D34" s="79">
        <f t="shared" si="2"/>
        <v>3552</v>
      </c>
      <c r="E34" s="85">
        <f t="shared" si="2"/>
        <v>269</v>
      </c>
      <c r="F34" s="157">
        <f t="shared" si="1"/>
        <v>13.2</v>
      </c>
      <c r="G34" s="175"/>
      <c r="H34" s="155"/>
      <c r="I34" s="175"/>
      <c r="J34" s="155"/>
      <c r="K34" s="175">
        <v>108</v>
      </c>
      <c r="L34" s="179">
        <v>8</v>
      </c>
      <c r="M34" s="179">
        <f>2750+130</f>
        <v>2880</v>
      </c>
      <c r="N34" s="317">
        <v>223</v>
      </c>
      <c r="O34" s="175">
        <v>564</v>
      </c>
      <c r="P34" s="155">
        <v>38</v>
      </c>
      <c r="Q34" s="90"/>
      <c r="R34" s="97">
        <f t="shared" si="3"/>
        <v>0</v>
      </c>
    </row>
    <row r="35" spans="1:18" s="65" customFormat="1" ht="17.25" customHeight="1">
      <c r="A35" s="130" t="s">
        <v>116</v>
      </c>
      <c r="B35" s="130">
        <v>22</v>
      </c>
      <c r="C35" s="122" t="s">
        <v>787</v>
      </c>
      <c r="D35" s="79">
        <f t="shared" si="2"/>
        <v>266</v>
      </c>
      <c r="E35" s="85">
        <f t="shared" si="2"/>
        <v>19</v>
      </c>
      <c r="F35" s="157">
        <f t="shared" si="1"/>
        <v>14</v>
      </c>
      <c r="G35" s="175"/>
      <c r="H35" s="155"/>
      <c r="I35" s="175"/>
      <c r="J35" s="155"/>
      <c r="K35" s="175"/>
      <c r="L35" s="179"/>
      <c r="M35" s="179">
        <v>266</v>
      </c>
      <c r="N35" s="155">
        <v>19</v>
      </c>
      <c r="O35" s="175"/>
      <c r="P35" s="155"/>
      <c r="Q35" s="90"/>
      <c r="R35" s="97">
        <f t="shared" si="3"/>
        <v>0</v>
      </c>
    </row>
    <row r="36" spans="1:18" s="65" customFormat="1" ht="15.75">
      <c r="A36" s="130" t="s">
        <v>125</v>
      </c>
      <c r="B36" s="130">
        <v>23</v>
      </c>
      <c r="C36" s="122" t="s">
        <v>815</v>
      </c>
      <c r="D36" s="79">
        <f t="shared" si="2"/>
        <v>128</v>
      </c>
      <c r="E36" s="85">
        <f t="shared" si="2"/>
        <v>6</v>
      </c>
      <c r="F36" s="157">
        <f t="shared" si="1"/>
        <v>21.3</v>
      </c>
      <c r="G36" s="175"/>
      <c r="H36" s="155"/>
      <c r="I36" s="175"/>
      <c r="J36" s="155"/>
      <c r="K36" s="175"/>
      <c r="L36" s="179"/>
      <c r="M36" s="179">
        <v>128</v>
      </c>
      <c r="N36" s="155">
        <v>6</v>
      </c>
      <c r="O36" s="175"/>
      <c r="P36" s="155"/>
      <c r="Q36" s="89"/>
      <c r="R36" s="97">
        <f t="shared" si="3"/>
        <v>0</v>
      </c>
    </row>
    <row r="37" spans="1:18" s="330" customFormat="1" ht="15.75">
      <c r="A37" s="320" t="s">
        <v>126</v>
      </c>
      <c r="B37" s="320">
        <v>24</v>
      </c>
      <c r="C37" s="321" t="s">
        <v>816</v>
      </c>
      <c r="D37" s="322">
        <f t="shared" si="2"/>
        <v>2034</v>
      </c>
      <c r="E37" s="323">
        <f t="shared" si="2"/>
        <v>133</v>
      </c>
      <c r="F37" s="324">
        <f t="shared" si="1"/>
        <v>15.3</v>
      </c>
      <c r="G37" s="318"/>
      <c r="H37" s="317"/>
      <c r="I37" s="318"/>
      <c r="J37" s="317"/>
      <c r="K37" s="318"/>
      <c r="L37" s="319"/>
      <c r="M37" s="319">
        <v>1973</v>
      </c>
      <c r="N37" s="317">
        <v>128</v>
      </c>
      <c r="O37" s="318">
        <v>61</v>
      </c>
      <c r="P37" s="317">
        <v>5</v>
      </c>
      <c r="Q37" s="329"/>
      <c r="R37" s="326">
        <f t="shared" si="3"/>
        <v>0</v>
      </c>
    </row>
    <row r="38" spans="1:18" s="330" customFormat="1" ht="16.5" thickBot="1">
      <c r="A38" s="334" t="s">
        <v>127</v>
      </c>
      <c r="B38" s="334">
        <v>25</v>
      </c>
      <c r="C38" s="335" t="s">
        <v>817</v>
      </c>
      <c r="D38" s="322">
        <f t="shared" si="2"/>
        <v>7772</v>
      </c>
      <c r="E38" s="323">
        <f t="shared" si="2"/>
        <v>582</v>
      </c>
      <c r="F38" s="324">
        <f t="shared" si="1"/>
        <v>13.4</v>
      </c>
      <c r="G38" s="318"/>
      <c r="H38" s="317"/>
      <c r="I38" s="318"/>
      <c r="J38" s="317"/>
      <c r="K38" s="318"/>
      <c r="L38" s="319"/>
      <c r="M38" s="319">
        <v>7772</v>
      </c>
      <c r="N38" s="317">
        <v>582</v>
      </c>
      <c r="O38" s="318"/>
      <c r="P38" s="317"/>
      <c r="Q38" s="329"/>
      <c r="R38" s="326">
        <f t="shared" si="3"/>
        <v>0</v>
      </c>
    </row>
    <row r="39" spans="1:18" s="65" customFormat="1" ht="18.75" thickBot="1">
      <c r="A39" s="118">
        <v>4</v>
      </c>
      <c r="B39" s="118">
        <v>5</v>
      </c>
      <c r="C39" s="133" t="s">
        <v>790</v>
      </c>
      <c r="D39" s="156">
        <f>SUM(D40:D44)</f>
        <v>2356</v>
      </c>
      <c r="E39" s="169">
        <f>SUM(E40:E44)</f>
        <v>151</v>
      </c>
      <c r="F39" s="181">
        <f t="shared" si="1"/>
        <v>15.6</v>
      </c>
      <c r="G39" s="174">
        <f aca="true" t="shared" si="6" ref="G39:P39">SUM(G40:G44)</f>
        <v>0</v>
      </c>
      <c r="H39" s="159">
        <f t="shared" si="6"/>
        <v>0</v>
      </c>
      <c r="I39" s="174">
        <f t="shared" si="6"/>
        <v>0</v>
      </c>
      <c r="J39" s="159">
        <f t="shared" si="6"/>
        <v>0</v>
      </c>
      <c r="K39" s="174">
        <f t="shared" si="6"/>
        <v>29</v>
      </c>
      <c r="L39" s="177">
        <f t="shared" si="6"/>
        <v>2</v>
      </c>
      <c r="M39" s="177">
        <f t="shared" si="6"/>
        <v>2299</v>
      </c>
      <c r="N39" s="159">
        <f t="shared" si="6"/>
        <v>146</v>
      </c>
      <c r="O39" s="174">
        <f t="shared" si="6"/>
        <v>28</v>
      </c>
      <c r="P39" s="160">
        <f t="shared" si="6"/>
        <v>3</v>
      </c>
      <c r="Q39" s="90"/>
      <c r="R39" s="97">
        <f t="shared" si="3"/>
        <v>0</v>
      </c>
    </row>
    <row r="40" spans="1:18" s="65" customFormat="1" ht="15.75">
      <c r="A40" s="128" t="s">
        <v>117</v>
      </c>
      <c r="B40" s="128">
        <v>26</v>
      </c>
      <c r="C40" s="129" t="s">
        <v>818</v>
      </c>
      <c r="D40" s="79">
        <f t="shared" si="2"/>
        <v>1510</v>
      </c>
      <c r="E40" s="85">
        <f t="shared" si="2"/>
        <v>100</v>
      </c>
      <c r="F40" s="157">
        <f t="shared" si="1"/>
        <v>15.1</v>
      </c>
      <c r="G40" s="175"/>
      <c r="H40" s="155"/>
      <c r="I40" s="175"/>
      <c r="J40" s="155"/>
      <c r="K40" s="175"/>
      <c r="L40" s="179"/>
      <c r="M40" s="179">
        <v>1510</v>
      </c>
      <c r="N40" s="155">
        <v>100</v>
      </c>
      <c r="O40" s="175"/>
      <c r="P40" s="155"/>
      <c r="Q40" s="90"/>
      <c r="R40" s="97">
        <f t="shared" si="3"/>
        <v>0</v>
      </c>
    </row>
    <row r="41" spans="1:18" s="65" customFormat="1" ht="39" customHeight="1">
      <c r="A41" s="130" t="s">
        <v>118</v>
      </c>
      <c r="B41" s="130">
        <v>27</v>
      </c>
      <c r="C41" s="122" t="s">
        <v>819</v>
      </c>
      <c r="D41" s="79">
        <f t="shared" si="2"/>
        <v>14</v>
      </c>
      <c r="E41" s="85">
        <f t="shared" si="2"/>
        <v>1</v>
      </c>
      <c r="F41" s="157">
        <f t="shared" si="1"/>
        <v>14</v>
      </c>
      <c r="G41" s="175"/>
      <c r="H41" s="155"/>
      <c r="I41" s="175"/>
      <c r="J41" s="155"/>
      <c r="K41" s="175"/>
      <c r="L41" s="179"/>
      <c r="M41" s="179">
        <v>14</v>
      </c>
      <c r="N41" s="155">
        <v>1</v>
      </c>
      <c r="O41" s="175"/>
      <c r="P41" s="155"/>
      <c r="Q41" s="90"/>
      <c r="R41" s="97">
        <f t="shared" si="3"/>
        <v>0</v>
      </c>
    </row>
    <row r="42" spans="1:18" s="65" customFormat="1" ht="17.25" customHeight="1">
      <c r="A42" s="130" t="s">
        <v>128</v>
      </c>
      <c r="B42" s="130">
        <v>28</v>
      </c>
      <c r="C42" s="122" t="s">
        <v>820</v>
      </c>
      <c r="D42" s="79">
        <f t="shared" si="2"/>
        <v>282</v>
      </c>
      <c r="E42" s="85">
        <f t="shared" si="2"/>
        <v>16</v>
      </c>
      <c r="F42" s="182">
        <f t="shared" si="1"/>
        <v>17.6</v>
      </c>
      <c r="G42" s="175"/>
      <c r="H42" s="155"/>
      <c r="I42" s="175"/>
      <c r="J42" s="155"/>
      <c r="K42" s="175"/>
      <c r="L42" s="179"/>
      <c r="M42" s="179">
        <v>282</v>
      </c>
      <c r="N42" s="155">
        <v>16</v>
      </c>
      <c r="O42" s="175"/>
      <c r="P42" s="155"/>
      <c r="Q42" s="90"/>
      <c r="R42" s="97">
        <f t="shared" si="3"/>
        <v>0</v>
      </c>
    </row>
    <row r="43" spans="1:18" s="65" customFormat="1" ht="21" customHeight="1">
      <c r="A43" s="130" t="s">
        <v>129</v>
      </c>
      <c r="B43" s="130">
        <v>29</v>
      </c>
      <c r="C43" s="122" t="s">
        <v>791</v>
      </c>
      <c r="D43" s="79">
        <f t="shared" si="2"/>
        <v>108</v>
      </c>
      <c r="E43" s="85">
        <f t="shared" si="2"/>
        <v>8</v>
      </c>
      <c r="F43" s="157">
        <f t="shared" si="1"/>
        <v>13.5</v>
      </c>
      <c r="G43" s="175"/>
      <c r="H43" s="155"/>
      <c r="I43" s="175"/>
      <c r="J43" s="155"/>
      <c r="K43" s="175"/>
      <c r="L43" s="179"/>
      <c r="M43" s="179">
        <v>108</v>
      </c>
      <c r="N43" s="155">
        <v>8</v>
      </c>
      <c r="O43" s="175"/>
      <c r="P43" s="155"/>
      <c r="Q43" s="90"/>
      <c r="R43" s="97">
        <f t="shared" si="3"/>
        <v>0</v>
      </c>
    </row>
    <row r="44" spans="1:18" s="65" customFormat="1" ht="42" customHeight="1" thickBot="1">
      <c r="A44" s="131" t="s">
        <v>129</v>
      </c>
      <c r="B44" s="131">
        <v>30</v>
      </c>
      <c r="C44" s="132" t="s">
        <v>792</v>
      </c>
      <c r="D44" s="79">
        <f t="shared" si="2"/>
        <v>442</v>
      </c>
      <c r="E44" s="85">
        <f t="shared" si="2"/>
        <v>26</v>
      </c>
      <c r="F44" s="157">
        <f t="shared" si="1"/>
        <v>17</v>
      </c>
      <c r="G44" s="175"/>
      <c r="H44" s="155"/>
      <c r="I44" s="175"/>
      <c r="J44" s="155"/>
      <c r="K44" s="175">
        <v>29</v>
      </c>
      <c r="L44" s="179">
        <v>2</v>
      </c>
      <c r="M44" s="179">
        <v>385</v>
      </c>
      <c r="N44" s="155">
        <v>21</v>
      </c>
      <c r="O44" s="175">
        <v>28</v>
      </c>
      <c r="P44" s="155">
        <v>3</v>
      </c>
      <c r="Q44" s="90"/>
      <c r="R44" s="97">
        <f t="shared" si="3"/>
        <v>0</v>
      </c>
    </row>
    <row r="45" spans="1:18" s="65" customFormat="1" ht="16.5" customHeight="1" thickBot="1">
      <c r="A45" s="118" t="s">
        <v>1244</v>
      </c>
      <c r="B45" s="118">
        <v>6</v>
      </c>
      <c r="C45" s="133" t="s">
        <v>794</v>
      </c>
      <c r="D45" s="156">
        <f>SUM(D46:D48)</f>
        <v>0</v>
      </c>
      <c r="E45" s="169">
        <f>SUM(E46:E48)</f>
        <v>0</v>
      </c>
      <c r="F45" s="181">
        <f t="shared" si="1"/>
        <v>0</v>
      </c>
      <c r="G45" s="174">
        <f aca="true" t="shared" si="7" ref="G45:P45">SUM(G46:G48)</f>
        <v>0</v>
      </c>
      <c r="H45" s="159">
        <f t="shared" si="7"/>
        <v>0</v>
      </c>
      <c r="I45" s="174">
        <f t="shared" si="7"/>
        <v>0</v>
      </c>
      <c r="J45" s="159">
        <f t="shared" si="7"/>
        <v>0</v>
      </c>
      <c r="K45" s="174">
        <f t="shared" si="7"/>
        <v>0</v>
      </c>
      <c r="L45" s="177">
        <f t="shared" si="7"/>
        <v>0</v>
      </c>
      <c r="M45" s="177">
        <f t="shared" si="7"/>
        <v>0</v>
      </c>
      <c r="N45" s="159">
        <f t="shared" si="7"/>
        <v>0</v>
      </c>
      <c r="O45" s="174">
        <f t="shared" si="7"/>
        <v>0</v>
      </c>
      <c r="P45" s="160">
        <f t="shared" si="7"/>
        <v>0</v>
      </c>
      <c r="Q45" s="90"/>
      <c r="R45" s="97">
        <f t="shared" si="3"/>
        <v>0</v>
      </c>
    </row>
    <row r="46" spans="1:18" s="65" customFormat="1" ht="16.5" customHeight="1">
      <c r="A46" s="128" t="s">
        <v>119</v>
      </c>
      <c r="B46" s="128">
        <v>31</v>
      </c>
      <c r="C46" s="129" t="s">
        <v>795</v>
      </c>
      <c r="D46" s="79">
        <f t="shared" si="2"/>
        <v>0</v>
      </c>
      <c r="E46" s="85">
        <f t="shared" si="2"/>
        <v>0</v>
      </c>
      <c r="F46" s="157">
        <f t="shared" si="1"/>
        <v>0</v>
      </c>
      <c r="G46" s="175"/>
      <c r="H46" s="155"/>
      <c r="I46" s="175"/>
      <c r="J46" s="155"/>
      <c r="K46" s="175"/>
      <c r="L46" s="179"/>
      <c r="M46" s="179"/>
      <c r="N46" s="155"/>
      <c r="O46" s="175"/>
      <c r="P46" s="155"/>
      <c r="Q46" s="90"/>
      <c r="R46" s="97">
        <f t="shared" si="3"/>
        <v>0</v>
      </c>
    </row>
    <row r="47" spans="1:18" s="65" customFormat="1" ht="14.25" customHeight="1">
      <c r="A47" s="134" t="s">
        <v>120</v>
      </c>
      <c r="B47" s="134">
        <v>32</v>
      </c>
      <c r="C47" s="122" t="s">
        <v>796</v>
      </c>
      <c r="D47" s="79">
        <f t="shared" si="2"/>
        <v>0</v>
      </c>
      <c r="E47" s="85">
        <f t="shared" si="2"/>
        <v>0</v>
      </c>
      <c r="F47" s="157">
        <f t="shared" si="1"/>
        <v>0</v>
      </c>
      <c r="G47" s="175"/>
      <c r="H47" s="155"/>
      <c r="I47" s="175"/>
      <c r="J47" s="155"/>
      <c r="K47" s="175"/>
      <c r="L47" s="179"/>
      <c r="M47" s="179"/>
      <c r="N47" s="155"/>
      <c r="O47" s="175"/>
      <c r="P47" s="155"/>
      <c r="Q47" s="90"/>
      <c r="R47" s="97">
        <f t="shared" si="3"/>
        <v>0</v>
      </c>
    </row>
    <row r="48" spans="1:18" s="65" customFormat="1" ht="16.5" customHeight="1" thickBot="1">
      <c r="A48" s="131" t="s">
        <v>121</v>
      </c>
      <c r="B48" s="131">
        <v>33</v>
      </c>
      <c r="C48" s="132" t="s">
        <v>797</v>
      </c>
      <c r="D48" s="79">
        <f t="shared" si="2"/>
        <v>0</v>
      </c>
      <c r="E48" s="85">
        <f t="shared" si="2"/>
        <v>0</v>
      </c>
      <c r="F48" s="157">
        <f t="shared" si="1"/>
        <v>0</v>
      </c>
      <c r="G48" s="175"/>
      <c r="H48" s="155"/>
      <c r="I48" s="175"/>
      <c r="J48" s="155"/>
      <c r="K48" s="175"/>
      <c r="L48" s="179"/>
      <c r="M48" s="179"/>
      <c r="N48" s="155"/>
      <c r="O48" s="175"/>
      <c r="P48" s="155"/>
      <c r="Q48" s="90"/>
      <c r="R48" s="97">
        <f t="shared" si="3"/>
        <v>0</v>
      </c>
    </row>
    <row r="49" spans="1:18" s="65" customFormat="1" ht="16.5" customHeight="1" thickBot="1">
      <c r="A49" s="118">
        <v>6</v>
      </c>
      <c r="B49" s="118">
        <v>7</v>
      </c>
      <c r="C49" s="133" t="s">
        <v>821</v>
      </c>
      <c r="D49" s="156">
        <f>D50</f>
        <v>0</v>
      </c>
      <c r="E49" s="169">
        <f>E50</f>
        <v>0</v>
      </c>
      <c r="F49" s="181">
        <f t="shared" si="1"/>
        <v>0</v>
      </c>
      <c r="G49" s="174">
        <f aca="true" t="shared" si="8" ref="G49:P49">G50</f>
        <v>0</v>
      </c>
      <c r="H49" s="159">
        <f t="shared" si="8"/>
        <v>0</v>
      </c>
      <c r="I49" s="174">
        <f t="shared" si="8"/>
        <v>0</v>
      </c>
      <c r="J49" s="159">
        <f t="shared" si="8"/>
        <v>0</v>
      </c>
      <c r="K49" s="174">
        <f t="shared" si="8"/>
        <v>0</v>
      </c>
      <c r="L49" s="177">
        <f t="shared" si="8"/>
        <v>0</v>
      </c>
      <c r="M49" s="177">
        <f t="shared" si="8"/>
        <v>0</v>
      </c>
      <c r="N49" s="159">
        <f t="shared" si="8"/>
        <v>0</v>
      </c>
      <c r="O49" s="174">
        <f t="shared" si="8"/>
        <v>0</v>
      </c>
      <c r="P49" s="160">
        <f t="shared" si="8"/>
        <v>0</v>
      </c>
      <c r="Q49" s="90"/>
      <c r="R49" s="97">
        <f t="shared" si="3"/>
        <v>0</v>
      </c>
    </row>
    <row r="50" spans="1:18" s="65" customFormat="1" ht="19.5" customHeight="1" thickBot="1">
      <c r="A50" s="135" t="s">
        <v>122</v>
      </c>
      <c r="B50" s="135">
        <v>34</v>
      </c>
      <c r="C50" s="136" t="s">
        <v>822</v>
      </c>
      <c r="D50" s="79">
        <f t="shared" si="2"/>
        <v>0</v>
      </c>
      <c r="E50" s="85">
        <f t="shared" si="2"/>
        <v>0</v>
      </c>
      <c r="F50" s="157">
        <f t="shared" si="1"/>
        <v>0</v>
      </c>
      <c r="G50" s="175"/>
      <c r="H50" s="155"/>
      <c r="I50" s="175"/>
      <c r="J50" s="155"/>
      <c r="K50" s="175"/>
      <c r="L50" s="179"/>
      <c r="M50" s="179"/>
      <c r="N50" s="155"/>
      <c r="O50" s="175"/>
      <c r="P50" s="155"/>
      <c r="Q50" s="90"/>
      <c r="R50" s="97">
        <f t="shared" si="3"/>
        <v>0</v>
      </c>
    </row>
    <row r="51" spans="1:18" s="65" customFormat="1" ht="18.75" thickBot="1">
      <c r="A51" s="118">
        <v>7</v>
      </c>
      <c r="B51" s="118">
        <v>8</v>
      </c>
      <c r="C51" s="133" t="s">
        <v>823</v>
      </c>
      <c r="D51" s="156">
        <f>SUM(D52:D53)</f>
        <v>0</v>
      </c>
      <c r="E51" s="169">
        <f>SUM(E52:E53)</f>
        <v>0</v>
      </c>
      <c r="F51" s="181">
        <f t="shared" si="1"/>
        <v>0</v>
      </c>
      <c r="G51" s="174">
        <f aca="true" t="shared" si="9" ref="G51:P51">SUM(G52:G53)</f>
        <v>0</v>
      </c>
      <c r="H51" s="159">
        <f t="shared" si="9"/>
        <v>0</v>
      </c>
      <c r="I51" s="174">
        <f t="shared" si="9"/>
        <v>0</v>
      </c>
      <c r="J51" s="159">
        <f t="shared" si="9"/>
        <v>0</v>
      </c>
      <c r="K51" s="174">
        <f t="shared" si="9"/>
        <v>0</v>
      </c>
      <c r="L51" s="177">
        <f t="shared" si="9"/>
        <v>0</v>
      </c>
      <c r="M51" s="177">
        <f t="shared" si="9"/>
        <v>0</v>
      </c>
      <c r="N51" s="159">
        <f t="shared" si="9"/>
        <v>0</v>
      </c>
      <c r="O51" s="174">
        <f t="shared" si="9"/>
        <v>0</v>
      </c>
      <c r="P51" s="160">
        <f t="shared" si="9"/>
        <v>0</v>
      </c>
      <c r="Q51" s="89"/>
      <c r="R51" s="97">
        <f t="shared" si="3"/>
        <v>0</v>
      </c>
    </row>
    <row r="52" spans="1:18" s="65" customFormat="1" ht="15.75">
      <c r="A52" s="82" t="s">
        <v>1527</v>
      </c>
      <c r="B52" s="128">
        <v>35</v>
      </c>
      <c r="C52" s="129" t="s">
        <v>824</v>
      </c>
      <c r="D52" s="79">
        <f t="shared" si="2"/>
        <v>0</v>
      </c>
      <c r="E52" s="85">
        <f t="shared" si="2"/>
        <v>0</v>
      </c>
      <c r="F52" s="157">
        <f t="shared" si="1"/>
        <v>0</v>
      </c>
      <c r="G52" s="175"/>
      <c r="H52" s="155"/>
      <c r="I52" s="175"/>
      <c r="J52" s="155"/>
      <c r="K52" s="175"/>
      <c r="L52" s="179"/>
      <c r="M52" s="179"/>
      <c r="N52" s="155"/>
      <c r="O52" s="175"/>
      <c r="P52" s="155"/>
      <c r="Q52" s="90"/>
      <c r="R52" s="97">
        <f t="shared" si="3"/>
        <v>0</v>
      </c>
    </row>
    <row r="53" spans="1:18" s="65" customFormat="1" ht="16.5" thickBot="1">
      <c r="A53" s="82" t="s">
        <v>1529</v>
      </c>
      <c r="B53" s="131">
        <v>36</v>
      </c>
      <c r="C53" s="132" t="s">
        <v>825</v>
      </c>
      <c r="D53" s="79">
        <f t="shared" si="2"/>
        <v>0</v>
      </c>
      <c r="E53" s="85">
        <f t="shared" si="2"/>
        <v>0</v>
      </c>
      <c r="F53" s="157">
        <f t="shared" si="1"/>
        <v>0</v>
      </c>
      <c r="G53" s="175"/>
      <c r="H53" s="155"/>
      <c r="I53" s="175"/>
      <c r="J53" s="155"/>
      <c r="K53" s="175"/>
      <c r="L53" s="179"/>
      <c r="M53" s="179"/>
      <c r="N53" s="155"/>
      <c r="O53" s="175"/>
      <c r="P53" s="155"/>
      <c r="Q53" s="90"/>
      <c r="R53" s="97">
        <f t="shared" si="3"/>
        <v>0</v>
      </c>
    </row>
    <row r="54" spans="1:18" s="65" customFormat="1" ht="18.75" thickBot="1">
      <c r="A54" s="118" t="s">
        <v>130</v>
      </c>
      <c r="B54" s="118">
        <v>9</v>
      </c>
      <c r="C54" s="133" t="s">
        <v>826</v>
      </c>
      <c r="D54" s="156">
        <f>SUM(D55:D61)</f>
        <v>988</v>
      </c>
      <c r="E54" s="169">
        <f>SUM(E55:E61)</f>
        <v>129</v>
      </c>
      <c r="F54" s="181">
        <f t="shared" si="1"/>
        <v>7.7</v>
      </c>
      <c r="G54" s="174">
        <f aca="true" t="shared" si="10" ref="G54:P54">SUM(G55:G61)</f>
        <v>0</v>
      </c>
      <c r="H54" s="159">
        <f t="shared" si="10"/>
        <v>0</v>
      </c>
      <c r="I54" s="174">
        <f t="shared" si="10"/>
        <v>0</v>
      </c>
      <c r="J54" s="159">
        <f t="shared" si="10"/>
        <v>0</v>
      </c>
      <c r="K54" s="174">
        <f t="shared" si="10"/>
        <v>988</v>
      </c>
      <c r="L54" s="177">
        <f t="shared" si="10"/>
        <v>129</v>
      </c>
      <c r="M54" s="177">
        <f t="shared" si="10"/>
        <v>0</v>
      </c>
      <c r="N54" s="159">
        <f t="shared" si="10"/>
        <v>0</v>
      </c>
      <c r="O54" s="174">
        <f t="shared" si="10"/>
        <v>0</v>
      </c>
      <c r="P54" s="160">
        <f t="shared" si="10"/>
        <v>0</v>
      </c>
      <c r="Q54" s="90"/>
      <c r="R54" s="97">
        <f t="shared" si="3"/>
        <v>0</v>
      </c>
    </row>
    <row r="55" spans="1:18" s="65" customFormat="1" ht="15.75">
      <c r="A55" s="128" t="s">
        <v>131</v>
      </c>
      <c r="B55" s="128">
        <v>37</v>
      </c>
      <c r="C55" s="129" t="s">
        <v>827</v>
      </c>
      <c r="D55" s="79">
        <f t="shared" si="2"/>
        <v>847</v>
      </c>
      <c r="E55" s="85">
        <f t="shared" si="2"/>
        <v>110</v>
      </c>
      <c r="F55" s="157">
        <f t="shared" si="1"/>
        <v>7.7</v>
      </c>
      <c r="G55" s="318"/>
      <c r="H55" s="317"/>
      <c r="I55" s="318"/>
      <c r="J55" s="317"/>
      <c r="K55" s="318">
        <f>960-113</f>
        <v>847</v>
      </c>
      <c r="L55" s="319">
        <v>110</v>
      </c>
      <c r="M55" s="319"/>
      <c r="N55" s="317"/>
      <c r="O55" s="318"/>
      <c r="P55" s="317"/>
      <c r="Q55" s="90"/>
      <c r="R55" s="97">
        <f t="shared" si="3"/>
        <v>0</v>
      </c>
    </row>
    <row r="56" spans="1:18" s="65" customFormat="1" ht="37.5" customHeight="1">
      <c r="A56" s="130" t="s">
        <v>132</v>
      </c>
      <c r="B56" s="130">
        <v>38</v>
      </c>
      <c r="C56" s="122" t="s">
        <v>828</v>
      </c>
      <c r="D56" s="79">
        <f t="shared" si="2"/>
        <v>0</v>
      </c>
      <c r="E56" s="85">
        <f t="shared" si="2"/>
        <v>0</v>
      </c>
      <c r="F56" s="182">
        <f t="shared" si="1"/>
        <v>0</v>
      </c>
      <c r="G56" s="175"/>
      <c r="H56" s="155"/>
      <c r="I56" s="175"/>
      <c r="J56" s="155"/>
      <c r="K56" s="175"/>
      <c r="L56" s="179"/>
      <c r="M56" s="179"/>
      <c r="N56" s="155"/>
      <c r="O56" s="175"/>
      <c r="P56" s="155"/>
      <c r="Q56" s="90"/>
      <c r="R56" s="97">
        <f t="shared" si="3"/>
        <v>0</v>
      </c>
    </row>
    <row r="57" spans="1:18" s="65" customFormat="1" ht="39" customHeight="1">
      <c r="A57" s="130" t="s">
        <v>133</v>
      </c>
      <c r="B57" s="130">
        <v>39</v>
      </c>
      <c r="C57" s="122" t="s">
        <v>829</v>
      </c>
      <c r="D57" s="79">
        <f t="shared" si="2"/>
        <v>0</v>
      </c>
      <c r="E57" s="85">
        <f t="shared" si="2"/>
        <v>0</v>
      </c>
      <c r="F57" s="157">
        <f t="shared" si="1"/>
        <v>0</v>
      </c>
      <c r="G57" s="175"/>
      <c r="H57" s="155"/>
      <c r="I57" s="175"/>
      <c r="J57" s="155"/>
      <c r="K57" s="175"/>
      <c r="L57" s="179"/>
      <c r="M57" s="179"/>
      <c r="N57" s="155"/>
      <c r="O57" s="175"/>
      <c r="P57" s="155"/>
      <c r="Q57" s="90"/>
      <c r="R57" s="97">
        <f t="shared" si="3"/>
        <v>0</v>
      </c>
    </row>
    <row r="58" spans="1:18" s="65" customFormat="1" ht="45" customHeight="1">
      <c r="A58" s="130" t="s">
        <v>134</v>
      </c>
      <c r="B58" s="130">
        <v>40</v>
      </c>
      <c r="C58" s="123" t="s">
        <v>830</v>
      </c>
      <c r="D58" s="79">
        <f t="shared" si="2"/>
        <v>0</v>
      </c>
      <c r="E58" s="85">
        <f t="shared" si="2"/>
        <v>0</v>
      </c>
      <c r="F58" s="157">
        <f t="shared" si="1"/>
        <v>0</v>
      </c>
      <c r="G58" s="175"/>
      <c r="H58" s="155"/>
      <c r="I58" s="175"/>
      <c r="J58" s="155"/>
      <c r="K58" s="175"/>
      <c r="L58" s="179"/>
      <c r="M58" s="179"/>
      <c r="N58" s="155"/>
      <c r="O58" s="175"/>
      <c r="P58" s="155"/>
      <c r="Q58" s="90"/>
      <c r="R58" s="97">
        <f t="shared" si="3"/>
        <v>0</v>
      </c>
    </row>
    <row r="59" spans="1:18" s="65" customFormat="1" ht="38.25" customHeight="1">
      <c r="A59" s="130" t="s">
        <v>135</v>
      </c>
      <c r="B59" s="130">
        <v>41</v>
      </c>
      <c r="C59" s="123" t="s">
        <v>831</v>
      </c>
      <c r="D59" s="79">
        <f t="shared" si="2"/>
        <v>122</v>
      </c>
      <c r="E59" s="85">
        <f t="shared" si="2"/>
        <v>17</v>
      </c>
      <c r="F59" s="157">
        <f t="shared" si="1"/>
        <v>7.2</v>
      </c>
      <c r="G59" s="175"/>
      <c r="H59" s="155"/>
      <c r="I59" s="175"/>
      <c r="J59" s="155"/>
      <c r="K59" s="175">
        <v>122</v>
      </c>
      <c r="L59" s="179">
        <v>17</v>
      </c>
      <c r="M59" s="179"/>
      <c r="N59" s="155"/>
      <c r="O59" s="175"/>
      <c r="P59" s="155"/>
      <c r="Q59" s="90"/>
      <c r="R59" s="97">
        <f t="shared" si="3"/>
        <v>0</v>
      </c>
    </row>
    <row r="60" spans="1:18" s="65" customFormat="1" ht="54.75" customHeight="1">
      <c r="A60" s="130" t="s">
        <v>136</v>
      </c>
      <c r="B60" s="130">
        <v>42</v>
      </c>
      <c r="C60" s="123" t="s">
        <v>832</v>
      </c>
      <c r="D60" s="79">
        <f t="shared" si="2"/>
        <v>19</v>
      </c>
      <c r="E60" s="85">
        <f t="shared" si="2"/>
        <v>2</v>
      </c>
      <c r="F60" s="157">
        <f t="shared" si="1"/>
        <v>9.5</v>
      </c>
      <c r="G60" s="175"/>
      <c r="H60" s="155"/>
      <c r="I60" s="175"/>
      <c r="J60" s="155"/>
      <c r="K60" s="175">
        <v>19</v>
      </c>
      <c r="L60" s="179">
        <v>2</v>
      </c>
      <c r="M60" s="179"/>
      <c r="N60" s="155"/>
      <c r="O60" s="175"/>
      <c r="P60" s="155"/>
      <c r="Q60" s="90"/>
      <c r="R60" s="97">
        <f t="shared" si="3"/>
        <v>0</v>
      </c>
    </row>
    <row r="61" spans="1:18" s="65" customFormat="1" ht="16.5" thickBot="1">
      <c r="A61" s="131" t="s">
        <v>137</v>
      </c>
      <c r="B61" s="131">
        <v>43</v>
      </c>
      <c r="C61" s="137" t="s">
        <v>833</v>
      </c>
      <c r="D61" s="79">
        <f t="shared" si="2"/>
        <v>0</v>
      </c>
      <c r="E61" s="85">
        <f t="shared" si="2"/>
        <v>0</v>
      </c>
      <c r="F61" s="157">
        <f t="shared" si="1"/>
        <v>0</v>
      </c>
      <c r="G61" s="175"/>
      <c r="H61" s="155"/>
      <c r="I61" s="175"/>
      <c r="J61" s="155"/>
      <c r="K61" s="175"/>
      <c r="L61" s="179"/>
      <c r="M61" s="179"/>
      <c r="N61" s="155"/>
      <c r="O61" s="175"/>
      <c r="P61" s="155"/>
      <c r="Q61" s="89"/>
      <c r="R61" s="97">
        <f t="shared" si="3"/>
        <v>0</v>
      </c>
    </row>
    <row r="62" spans="1:18" s="65" customFormat="1" ht="18.75" thickBot="1">
      <c r="A62" s="118">
        <v>9</v>
      </c>
      <c r="B62" s="118">
        <v>10</v>
      </c>
      <c r="C62" s="133" t="s">
        <v>834</v>
      </c>
      <c r="D62" s="156">
        <f>SUM(D63:D66)</f>
        <v>1040</v>
      </c>
      <c r="E62" s="169">
        <f>SUM(E63:E66)</f>
        <v>112</v>
      </c>
      <c r="F62" s="181">
        <f t="shared" si="1"/>
        <v>9.3</v>
      </c>
      <c r="G62" s="174">
        <f aca="true" t="shared" si="11" ref="G62:P62">SUM(G63:G66)</f>
        <v>0</v>
      </c>
      <c r="H62" s="159">
        <f t="shared" si="11"/>
        <v>0</v>
      </c>
      <c r="I62" s="174">
        <f t="shared" si="11"/>
        <v>256</v>
      </c>
      <c r="J62" s="159">
        <f t="shared" si="11"/>
        <v>26</v>
      </c>
      <c r="K62" s="174">
        <f t="shared" si="11"/>
        <v>784</v>
      </c>
      <c r="L62" s="177">
        <f t="shared" si="11"/>
        <v>86</v>
      </c>
      <c r="M62" s="177">
        <f t="shared" si="11"/>
        <v>0</v>
      </c>
      <c r="N62" s="159">
        <f t="shared" si="11"/>
        <v>0</v>
      </c>
      <c r="O62" s="174">
        <f t="shared" si="11"/>
        <v>0</v>
      </c>
      <c r="P62" s="160">
        <f t="shared" si="11"/>
        <v>0</v>
      </c>
      <c r="Q62" s="90"/>
      <c r="R62" s="97">
        <f t="shared" si="3"/>
        <v>0</v>
      </c>
    </row>
    <row r="63" spans="1:18" s="65" customFormat="1" ht="15.75">
      <c r="A63" s="128" t="s">
        <v>138</v>
      </c>
      <c r="B63" s="128">
        <v>44</v>
      </c>
      <c r="C63" s="138" t="s">
        <v>835</v>
      </c>
      <c r="D63" s="79">
        <f t="shared" si="2"/>
        <v>0</v>
      </c>
      <c r="E63" s="85">
        <f t="shared" si="2"/>
        <v>0</v>
      </c>
      <c r="F63" s="157">
        <f t="shared" si="1"/>
        <v>0</v>
      </c>
      <c r="G63" s="175"/>
      <c r="H63" s="155"/>
      <c r="I63" s="175"/>
      <c r="J63" s="155"/>
      <c r="K63" s="175"/>
      <c r="L63" s="179"/>
      <c r="M63" s="179"/>
      <c r="N63" s="155"/>
      <c r="O63" s="175"/>
      <c r="P63" s="155"/>
      <c r="Q63" s="90"/>
      <c r="R63" s="97">
        <f t="shared" si="3"/>
        <v>0</v>
      </c>
    </row>
    <row r="64" spans="1:18" s="65" customFormat="1" ht="15.75">
      <c r="A64" s="139" t="s">
        <v>139</v>
      </c>
      <c r="B64" s="139">
        <v>45</v>
      </c>
      <c r="C64" s="123" t="s">
        <v>836</v>
      </c>
      <c r="D64" s="79">
        <f t="shared" si="2"/>
        <v>731</v>
      </c>
      <c r="E64" s="85">
        <f t="shared" si="2"/>
        <v>77</v>
      </c>
      <c r="F64" s="157">
        <f t="shared" si="1"/>
        <v>9.5</v>
      </c>
      <c r="G64" s="175"/>
      <c r="H64" s="155"/>
      <c r="I64" s="175">
        <v>192</v>
      </c>
      <c r="J64" s="155">
        <v>18</v>
      </c>
      <c r="K64" s="175">
        <v>539</v>
      </c>
      <c r="L64" s="179">
        <v>59</v>
      </c>
      <c r="M64" s="179"/>
      <c r="N64" s="155"/>
      <c r="O64" s="175"/>
      <c r="P64" s="155"/>
      <c r="Q64" s="90"/>
      <c r="R64" s="97">
        <f t="shared" si="3"/>
        <v>0</v>
      </c>
    </row>
    <row r="65" spans="1:18" s="65" customFormat="1" ht="21.75" customHeight="1">
      <c r="A65" s="130" t="s">
        <v>140</v>
      </c>
      <c r="B65" s="130">
        <v>46</v>
      </c>
      <c r="C65" s="123" t="s">
        <v>837</v>
      </c>
      <c r="D65" s="79">
        <f t="shared" si="2"/>
        <v>309</v>
      </c>
      <c r="E65" s="85">
        <f t="shared" si="2"/>
        <v>35</v>
      </c>
      <c r="F65" s="157">
        <f t="shared" si="1"/>
        <v>8.8</v>
      </c>
      <c r="G65" s="175"/>
      <c r="H65" s="155"/>
      <c r="I65" s="175">
        <v>64</v>
      </c>
      <c r="J65" s="155">
        <v>8</v>
      </c>
      <c r="K65" s="175">
        <v>245</v>
      </c>
      <c r="L65" s="179">
        <v>27</v>
      </c>
      <c r="M65" s="179"/>
      <c r="N65" s="155"/>
      <c r="O65" s="175"/>
      <c r="P65" s="155"/>
      <c r="Q65" s="90"/>
      <c r="R65" s="97">
        <f t="shared" si="3"/>
        <v>0</v>
      </c>
    </row>
    <row r="66" spans="1:18" s="65" customFormat="1" ht="22.5" customHeight="1" thickBot="1">
      <c r="A66" s="131" t="s">
        <v>141</v>
      </c>
      <c r="B66" s="131">
        <v>47</v>
      </c>
      <c r="C66" s="137" t="s">
        <v>838</v>
      </c>
      <c r="D66" s="79">
        <f t="shared" si="2"/>
        <v>0</v>
      </c>
      <c r="E66" s="85">
        <f t="shared" si="2"/>
        <v>0</v>
      </c>
      <c r="F66" s="157">
        <f t="shared" si="1"/>
        <v>0</v>
      </c>
      <c r="G66" s="175"/>
      <c r="H66" s="155"/>
      <c r="I66" s="175"/>
      <c r="J66" s="155"/>
      <c r="K66" s="175"/>
      <c r="L66" s="179"/>
      <c r="M66" s="179"/>
      <c r="N66" s="155"/>
      <c r="O66" s="175"/>
      <c r="P66" s="155"/>
      <c r="Q66" s="90"/>
      <c r="R66" s="97">
        <f t="shared" si="3"/>
        <v>0</v>
      </c>
    </row>
    <row r="67" spans="1:18" s="65" customFormat="1" ht="26.25" customHeight="1" thickBot="1">
      <c r="A67" s="118">
        <v>10</v>
      </c>
      <c r="B67" s="118">
        <v>11</v>
      </c>
      <c r="C67" s="133" t="s">
        <v>839</v>
      </c>
      <c r="D67" s="156">
        <f>SUM(D68:D69)</f>
        <v>0</v>
      </c>
      <c r="E67" s="169">
        <f>SUM(E68:E69)</f>
        <v>0</v>
      </c>
      <c r="F67" s="181">
        <f t="shared" si="1"/>
        <v>0</v>
      </c>
      <c r="G67" s="174">
        <f aca="true" t="shared" si="12" ref="G67:P67">SUM(G68:G69)</f>
        <v>0</v>
      </c>
      <c r="H67" s="159">
        <f t="shared" si="12"/>
        <v>0</v>
      </c>
      <c r="I67" s="174">
        <f t="shared" si="12"/>
        <v>0</v>
      </c>
      <c r="J67" s="159">
        <f t="shared" si="12"/>
        <v>0</v>
      </c>
      <c r="K67" s="174">
        <f t="shared" si="12"/>
        <v>0</v>
      </c>
      <c r="L67" s="177">
        <f t="shared" si="12"/>
        <v>0</v>
      </c>
      <c r="M67" s="177">
        <f t="shared" si="12"/>
        <v>0</v>
      </c>
      <c r="N67" s="159">
        <f t="shared" si="12"/>
        <v>0</v>
      </c>
      <c r="O67" s="174">
        <f t="shared" si="12"/>
        <v>0</v>
      </c>
      <c r="P67" s="160">
        <f t="shared" si="12"/>
        <v>0</v>
      </c>
      <c r="Q67" s="90"/>
      <c r="R67" s="97">
        <f t="shared" si="3"/>
        <v>0</v>
      </c>
    </row>
    <row r="68" spans="1:18" s="65" customFormat="1" ht="22.5" customHeight="1">
      <c r="A68" s="140" t="s">
        <v>142</v>
      </c>
      <c r="B68" s="140">
        <v>48</v>
      </c>
      <c r="C68" s="120" t="s">
        <v>800</v>
      </c>
      <c r="D68" s="79">
        <f t="shared" si="2"/>
        <v>0</v>
      </c>
      <c r="E68" s="85">
        <f t="shared" si="2"/>
        <v>0</v>
      </c>
      <c r="F68" s="182">
        <f t="shared" si="1"/>
        <v>0</v>
      </c>
      <c r="G68" s="175"/>
      <c r="H68" s="155"/>
      <c r="I68" s="175"/>
      <c r="J68" s="155"/>
      <c r="K68" s="175"/>
      <c r="L68" s="179"/>
      <c r="M68" s="179"/>
      <c r="N68" s="155"/>
      <c r="O68" s="175"/>
      <c r="P68" s="155"/>
      <c r="Q68" s="90"/>
      <c r="R68" s="97">
        <f t="shared" si="3"/>
        <v>0</v>
      </c>
    </row>
    <row r="69" spans="1:18" s="65" customFormat="1" ht="21" customHeight="1" thickBot="1">
      <c r="A69" s="131" t="s">
        <v>143</v>
      </c>
      <c r="B69" s="131">
        <v>49</v>
      </c>
      <c r="C69" s="132" t="s">
        <v>840</v>
      </c>
      <c r="D69" s="79">
        <f t="shared" si="2"/>
        <v>0</v>
      </c>
      <c r="E69" s="85">
        <f t="shared" si="2"/>
        <v>0</v>
      </c>
      <c r="F69" s="157">
        <f t="shared" si="1"/>
        <v>0</v>
      </c>
      <c r="G69" s="175"/>
      <c r="H69" s="155"/>
      <c r="I69" s="175"/>
      <c r="J69" s="155"/>
      <c r="K69" s="175"/>
      <c r="L69" s="179"/>
      <c r="M69" s="179"/>
      <c r="N69" s="155"/>
      <c r="O69" s="175"/>
      <c r="P69" s="155"/>
      <c r="Q69" s="90"/>
      <c r="R69" s="97">
        <f t="shared" si="3"/>
        <v>0</v>
      </c>
    </row>
    <row r="70" spans="1:18" s="65" customFormat="1" ht="21" customHeight="1" thickBot="1">
      <c r="A70" s="118">
        <v>11</v>
      </c>
      <c r="B70" s="118">
        <v>12</v>
      </c>
      <c r="C70" s="133" t="s">
        <v>535</v>
      </c>
      <c r="D70" s="156">
        <f>SUM(D71:D79)</f>
        <v>0</v>
      </c>
      <c r="E70" s="169">
        <f>SUM(E71:E79)</f>
        <v>0</v>
      </c>
      <c r="F70" s="181">
        <f t="shared" si="1"/>
        <v>0</v>
      </c>
      <c r="G70" s="174">
        <f aca="true" t="shared" si="13" ref="G70:P70">SUM(G71:G79)</f>
        <v>0</v>
      </c>
      <c r="H70" s="159">
        <f t="shared" si="13"/>
        <v>0</v>
      </c>
      <c r="I70" s="174">
        <f t="shared" si="13"/>
        <v>0</v>
      </c>
      <c r="J70" s="159">
        <f t="shared" si="13"/>
        <v>0</v>
      </c>
      <c r="K70" s="174">
        <f t="shared" si="13"/>
        <v>0</v>
      </c>
      <c r="L70" s="177">
        <f t="shared" si="13"/>
        <v>0</v>
      </c>
      <c r="M70" s="177">
        <f t="shared" si="13"/>
        <v>0</v>
      </c>
      <c r="N70" s="159">
        <f t="shared" si="13"/>
        <v>0</v>
      </c>
      <c r="O70" s="174">
        <f t="shared" si="13"/>
        <v>0</v>
      </c>
      <c r="P70" s="160">
        <f t="shared" si="13"/>
        <v>0</v>
      </c>
      <c r="Q70" s="90"/>
      <c r="R70" s="97">
        <f t="shared" si="3"/>
        <v>0</v>
      </c>
    </row>
    <row r="71" spans="1:18" s="65" customFormat="1" ht="22.5" customHeight="1">
      <c r="A71" s="128" t="s">
        <v>144</v>
      </c>
      <c r="B71" s="128">
        <v>50</v>
      </c>
      <c r="C71" s="129" t="s">
        <v>841</v>
      </c>
      <c r="D71" s="79">
        <f t="shared" si="2"/>
        <v>0</v>
      </c>
      <c r="E71" s="85">
        <f t="shared" si="2"/>
        <v>0</v>
      </c>
      <c r="F71" s="157">
        <f t="shared" si="1"/>
        <v>0</v>
      </c>
      <c r="G71" s="175"/>
      <c r="H71" s="155"/>
      <c r="I71" s="175"/>
      <c r="J71" s="155"/>
      <c r="K71" s="175"/>
      <c r="L71" s="179"/>
      <c r="M71" s="179"/>
      <c r="N71" s="155"/>
      <c r="O71" s="175"/>
      <c r="P71" s="155"/>
      <c r="Q71" s="90"/>
      <c r="R71" s="97">
        <f t="shared" si="3"/>
        <v>0</v>
      </c>
    </row>
    <row r="72" spans="1:18" s="65" customFormat="1" ht="19.5" customHeight="1">
      <c r="A72" s="130" t="s">
        <v>145</v>
      </c>
      <c r="B72" s="130">
        <v>51</v>
      </c>
      <c r="C72" s="122" t="s">
        <v>842</v>
      </c>
      <c r="D72" s="79">
        <f t="shared" si="2"/>
        <v>0</v>
      </c>
      <c r="E72" s="85">
        <f t="shared" si="2"/>
        <v>0</v>
      </c>
      <c r="F72" s="157">
        <f t="shared" si="1"/>
        <v>0</v>
      </c>
      <c r="G72" s="175"/>
      <c r="H72" s="155"/>
      <c r="I72" s="175"/>
      <c r="J72" s="155"/>
      <c r="K72" s="175"/>
      <c r="L72" s="179"/>
      <c r="M72" s="179"/>
      <c r="N72" s="155"/>
      <c r="O72" s="175"/>
      <c r="P72" s="155"/>
      <c r="Q72" s="90"/>
      <c r="R72" s="97">
        <f t="shared" si="3"/>
        <v>0</v>
      </c>
    </row>
    <row r="73" spans="1:18" s="65" customFormat="1" ht="39" customHeight="1">
      <c r="A73" s="130" t="s">
        <v>146</v>
      </c>
      <c r="B73" s="130">
        <v>52</v>
      </c>
      <c r="C73" s="122" t="s">
        <v>843</v>
      </c>
      <c r="D73" s="79">
        <f t="shared" si="2"/>
        <v>0</v>
      </c>
      <c r="E73" s="85">
        <f t="shared" si="2"/>
        <v>0</v>
      </c>
      <c r="F73" s="157">
        <f t="shared" si="1"/>
        <v>0</v>
      </c>
      <c r="G73" s="175"/>
      <c r="H73" s="155"/>
      <c r="I73" s="175"/>
      <c r="J73" s="155"/>
      <c r="K73" s="175"/>
      <c r="L73" s="179"/>
      <c r="M73" s="179"/>
      <c r="N73" s="155"/>
      <c r="O73" s="175"/>
      <c r="P73" s="155"/>
      <c r="Q73" s="89"/>
      <c r="R73" s="97">
        <f t="shared" si="3"/>
        <v>0</v>
      </c>
    </row>
    <row r="74" spans="1:18" s="65" customFormat="1" ht="21" customHeight="1">
      <c r="A74" s="130" t="s">
        <v>147</v>
      </c>
      <c r="B74" s="130">
        <v>53</v>
      </c>
      <c r="C74" s="122" t="s">
        <v>844</v>
      </c>
      <c r="D74" s="79">
        <f t="shared" si="2"/>
        <v>0</v>
      </c>
      <c r="E74" s="85">
        <f t="shared" si="2"/>
        <v>0</v>
      </c>
      <c r="F74" s="157">
        <f t="shared" si="1"/>
        <v>0</v>
      </c>
      <c r="G74" s="175"/>
      <c r="H74" s="155"/>
      <c r="I74" s="175"/>
      <c r="J74" s="155"/>
      <c r="K74" s="175"/>
      <c r="L74" s="179"/>
      <c r="M74" s="179"/>
      <c r="N74" s="155"/>
      <c r="O74" s="175"/>
      <c r="P74" s="155"/>
      <c r="Q74" s="90"/>
      <c r="R74" s="97">
        <f t="shared" si="3"/>
        <v>0</v>
      </c>
    </row>
    <row r="75" spans="1:18" s="65" customFormat="1" ht="15.75">
      <c r="A75" s="130" t="s">
        <v>148</v>
      </c>
      <c r="B75" s="130">
        <v>54</v>
      </c>
      <c r="C75" s="122" t="s">
        <v>845</v>
      </c>
      <c r="D75" s="79">
        <f t="shared" si="2"/>
        <v>0</v>
      </c>
      <c r="E75" s="85">
        <f t="shared" si="2"/>
        <v>0</v>
      </c>
      <c r="F75" s="157">
        <f t="shared" si="1"/>
        <v>0</v>
      </c>
      <c r="G75" s="175"/>
      <c r="H75" s="155"/>
      <c r="I75" s="175"/>
      <c r="J75" s="155"/>
      <c r="K75" s="175"/>
      <c r="L75" s="179"/>
      <c r="M75" s="179"/>
      <c r="N75" s="155"/>
      <c r="O75" s="175"/>
      <c r="P75" s="155"/>
      <c r="Q75" s="90"/>
      <c r="R75" s="97">
        <f t="shared" si="3"/>
        <v>0</v>
      </c>
    </row>
    <row r="76" spans="1:18" s="65" customFormat="1" ht="22.5" customHeight="1">
      <c r="A76" s="130" t="s">
        <v>149</v>
      </c>
      <c r="B76" s="130">
        <v>55</v>
      </c>
      <c r="C76" s="122" t="s">
        <v>846</v>
      </c>
      <c r="D76" s="79">
        <f t="shared" si="2"/>
        <v>0</v>
      </c>
      <c r="E76" s="85">
        <f t="shared" si="2"/>
        <v>0</v>
      </c>
      <c r="F76" s="157">
        <f aca="true" t="shared" si="14" ref="F76:F139">IF(E76=0,0,ROUND(D76/E76,1))</f>
        <v>0</v>
      </c>
      <c r="G76" s="175"/>
      <c r="H76" s="155"/>
      <c r="I76" s="175"/>
      <c r="J76" s="155"/>
      <c r="K76" s="175"/>
      <c r="L76" s="179"/>
      <c r="M76" s="179"/>
      <c r="N76" s="155"/>
      <c r="O76" s="175"/>
      <c r="P76" s="155"/>
      <c r="Q76" s="90"/>
      <c r="R76" s="97">
        <f aca="true" t="shared" si="15" ref="R76:R139">SUM(G76:P76)-(D76+E76)</f>
        <v>0</v>
      </c>
    </row>
    <row r="77" spans="1:18" s="65" customFormat="1" ht="15.75">
      <c r="A77" s="130" t="s">
        <v>150</v>
      </c>
      <c r="B77" s="130">
        <v>56</v>
      </c>
      <c r="C77" s="122" t="s">
        <v>847</v>
      </c>
      <c r="D77" s="79">
        <f aca="true" t="shared" si="16" ref="D77:E79">G77+K77+M77+O77+I77</f>
        <v>0</v>
      </c>
      <c r="E77" s="85">
        <f t="shared" si="16"/>
        <v>0</v>
      </c>
      <c r="F77" s="157">
        <f t="shared" si="14"/>
        <v>0</v>
      </c>
      <c r="G77" s="175"/>
      <c r="H77" s="155"/>
      <c r="I77" s="175"/>
      <c r="J77" s="155"/>
      <c r="K77" s="175"/>
      <c r="L77" s="179"/>
      <c r="M77" s="179"/>
      <c r="N77" s="155"/>
      <c r="O77" s="175"/>
      <c r="P77" s="155"/>
      <c r="Q77" s="90"/>
      <c r="R77" s="97">
        <f t="shared" si="15"/>
        <v>0</v>
      </c>
    </row>
    <row r="78" spans="1:18" s="65" customFormat="1" ht="15.75">
      <c r="A78" s="130" t="s">
        <v>151</v>
      </c>
      <c r="B78" s="130">
        <v>57</v>
      </c>
      <c r="C78" s="122" t="s">
        <v>848</v>
      </c>
      <c r="D78" s="79">
        <f t="shared" si="16"/>
        <v>0</v>
      </c>
      <c r="E78" s="85">
        <f t="shared" si="16"/>
        <v>0</v>
      </c>
      <c r="F78" s="157">
        <f t="shared" si="14"/>
        <v>0</v>
      </c>
      <c r="G78" s="175"/>
      <c r="H78" s="155"/>
      <c r="I78" s="175"/>
      <c r="J78" s="155"/>
      <c r="K78" s="175"/>
      <c r="L78" s="179"/>
      <c r="M78" s="179"/>
      <c r="N78" s="155"/>
      <c r="O78" s="175"/>
      <c r="P78" s="155"/>
      <c r="Q78" s="90"/>
      <c r="R78" s="97">
        <f t="shared" si="15"/>
        <v>0</v>
      </c>
    </row>
    <row r="79" spans="1:18" s="65" customFormat="1" ht="16.5" thickBot="1">
      <c r="A79" s="131" t="s">
        <v>152</v>
      </c>
      <c r="B79" s="131">
        <v>58</v>
      </c>
      <c r="C79" s="132" t="s">
        <v>540</v>
      </c>
      <c r="D79" s="79">
        <f t="shared" si="16"/>
        <v>0</v>
      </c>
      <c r="E79" s="85">
        <f t="shared" si="16"/>
        <v>0</v>
      </c>
      <c r="F79" s="157">
        <f t="shared" si="14"/>
        <v>0</v>
      </c>
      <c r="G79" s="175"/>
      <c r="H79" s="155"/>
      <c r="I79" s="175"/>
      <c r="J79" s="155"/>
      <c r="K79" s="175"/>
      <c r="L79" s="179"/>
      <c r="M79" s="179"/>
      <c r="N79" s="155"/>
      <c r="O79" s="175"/>
      <c r="P79" s="155"/>
      <c r="Q79" s="90"/>
      <c r="R79" s="97">
        <f t="shared" si="15"/>
        <v>0</v>
      </c>
    </row>
    <row r="80" spans="1:18" s="65" customFormat="1" ht="18.75" thickBot="1">
      <c r="A80" s="118">
        <v>12</v>
      </c>
      <c r="B80" s="118">
        <v>13</v>
      </c>
      <c r="C80" s="133" t="s">
        <v>1541</v>
      </c>
      <c r="D80" s="156">
        <f>SUM(D81:D85)</f>
        <v>0</v>
      </c>
      <c r="E80" s="169">
        <f>SUM(E81:E85)</f>
        <v>0</v>
      </c>
      <c r="F80" s="181">
        <f t="shared" si="14"/>
        <v>0</v>
      </c>
      <c r="G80" s="174">
        <f aca="true" t="shared" si="17" ref="G80:P80">SUM(G81:G85)</f>
        <v>0</v>
      </c>
      <c r="H80" s="159">
        <f t="shared" si="17"/>
        <v>0</v>
      </c>
      <c r="I80" s="174">
        <f t="shared" si="17"/>
        <v>0</v>
      </c>
      <c r="J80" s="159">
        <f t="shared" si="17"/>
        <v>0</v>
      </c>
      <c r="K80" s="174">
        <f t="shared" si="17"/>
        <v>0</v>
      </c>
      <c r="L80" s="177">
        <f t="shared" si="17"/>
        <v>0</v>
      </c>
      <c r="M80" s="177">
        <f t="shared" si="17"/>
        <v>0</v>
      </c>
      <c r="N80" s="159">
        <f t="shared" si="17"/>
        <v>0</v>
      </c>
      <c r="O80" s="174">
        <f t="shared" si="17"/>
        <v>0</v>
      </c>
      <c r="P80" s="160">
        <f t="shared" si="17"/>
        <v>0</v>
      </c>
      <c r="Q80" s="90"/>
      <c r="R80" s="97">
        <f t="shared" si="15"/>
        <v>0</v>
      </c>
    </row>
    <row r="81" spans="1:18" s="65" customFormat="1" ht="32.25">
      <c r="A81" s="128" t="s">
        <v>153</v>
      </c>
      <c r="B81" s="128">
        <v>59</v>
      </c>
      <c r="C81" s="129" t="s">
        <v>849</v>
      </c>
      <c r="D81" s="79">
        <f aca="true" t="shared" si="18" ref="D81:E85">G81+K81+M81+O81+I81</f>
        <v>0</v>
      </c>
      <c r="E81" s="85">
        <f t="shared" si="18"/>
        <v>0</v>
      </c>
      <c r="F81" s="157">
        <f t="shared" si="14"/>
        <v>0</v>
      </c>
      <c r="G81" s="175"/>
      <c r="H81" s="155"/>
      <c r="I81" s="175"/>
      <c r="J81" s="155"/>
      <c r="K81" s="175"/>
      <c r="L81" s="179"/>
      <c r="M81" s="179"/>
      <c r="N81" s="155"/>
      <c r="O81" s="175"/>
      <c r="P81" s="155"/>
      <c r="Q81" s="90"/>
      <c r="R81" s="97">
        <f t="shared" si="15"/>
        <v>0</v>
      </c>
    </row>
    <row r="82" spans="1:18" s="65" customFormat="1" ht="32.25">
      <c r="A82" s="130" t="s">
        <v>154</v>
      </c>
      <c r="B82" s="130">
        <v>60</v>
      </c>
      <c r="C82" s="122" t="s">
        <v>850</v>
      </c>
      <c r="D82" s="79">
        <f t="shared" si="18"/>
        <v>0</v>
      </c>
      <c r="E82" s="85">
        <f t="shared" si="18"/>
        <v>0</v>
      </c>
      <c r="F82" s="157">
        <f t="shared" si="14"/>
        <v>0</v>
      </c>
      <c r="G82" s="175"/>
      <c r="H82" s="155"/>
      <c r="I82" s="175"/>
      <c r="J82" s="155"/>
      <c r="K82" s="175"/>
      <c r="L82" s="179"/>
      <c r="M82" s="179"/>
      <c r="N82" s="155"/>
      <c r="O82" s="175"/>
      <c r="P82" s="155"/>
      <c r="Q82" s="90"/>
      <c r="R82" s="97">
        <f t="shared" si="15"/>
        <v>0</v>
      </c>
    </row>
    <row r="83" spans="1:18" s="65" customFormat="1" ht="15.75">
      <c r="A83" s="130" t="s">
        <v>155</v>
      </c>
      <c r="B83" s="130">
        <v>61</v>
      </c>
      <c r="C83" s="122" t="s">
        <v>851</v>
      </c>
      <c r="D83" s="79">
        <f t="shared" si="18"/>
        <v>0</v>
      </c>
      <c r="E83" s="85">
        <f t="shared" si="18"/>
        <v>0</v>
      </c>
      <c r="F83" s="157">
        <f t="shared" si="14"/>
        <v>0</v>
      </c>
      <c r="G83" s="175"/>
      <c r="H83" s="155"/>
      <c r="I83" s="175"/>
      <c r="J83" s="155"/>
      <c r="K83" s="175"/>
      <c r="L83" s="179"/>
      <c r="M83" s="179"/>
      <c r="N83" s="155"/>
      <c r="O83" s="175"/>
      <c r="P83" s="155"/>
      <c r="Q83" s="90"/>
      <c r="R83" s="97">
        <f t="shared" si="15"/>
        <v>0</v>
      </c>
    </row>
    <row r="84" spans="1:18" s="65" customFormat="1" ht="25.5" customHeight="1">
      <c r="A84" s="130" t="s">
        <v>156</v>
      </c>
      <c r="B84" s="130">
        <v>62</v>
      </c>
      <c r="C84" s="122" t="s">
        <v>1543</v>
      </c>
      <c r="D84" s="79">
        <f t="shared" si="18"/>
        <v>0</v>
      </c>
      <c r="E84" s="85">
        <f t="shared" si="18"/>
        <v>0</v>
      </c>
      <c r="F84" s="182">
        <f t="shared" si="14"/>
        <v>0</v>
      </c>
      <c r="G84" s="175"/>
      <c r="H84" s="155"/>
      <c r="I84" s="175"/>
      <c r="J84" s="155"/>
      <c r="K84" s="175"/>
      <c r="L84" s="179"/>
      <c r="M84" s="179"/>
      <c r="N84" s="155"/>
      <c r="O84" s="175"/>
      <c r="P84" s="155"/>
      <c r="Q84" s="90"/>
      <c r="R84" s="97">
        <f t="shared" si="15"/>
        <v>0</v>
      </c>
    </row>
    <row r="85" spans="1:18" s="65" customFormat="1" ht="27.75" customHeight="1" thickBot="1">
      <c r="A85" s="131" t="s">
        <v>157</v>
      </c>
      <c r="B85" s="131">
        <v>63</v>
      </c>
      <c r="C85" s="132" t="s">
        <v>852</v>
      </c>
      <c r="D85" s="79">
        <f t="shared" si="18"/>
        <v>0</v>
      </c>
      <c r="E85" s="85">
        <f t="shared" si="18"/>
        <v>0</v>
      </c>
      <c r="F85" s="157">
        <f t="shared" si="14"/>
        <v>0</v>
      </c>
      <c r="G85" s="175"/>
      <c r="H85" s="155"/>
      <c r="I85" s="175"/>
      <c r="J85" s="155"/>
      <c r="K85" s="175"/>
      <c r="L85" s="179"/>
      <c r="M85" s="179"/>
      <c r="N85" s="155"/>
      <c r="O85" s="175"/>
      <c r="P85" s="155"/>
      <c r="Q85" s="90"/>
      <c r="R85" s="97">
        <f t="shared" si="15"/>
        <v>0</v>
      </c>
    </row>
    <row r="86" spans="1:18" s="65" customFormat="1" ht="20.25" customHeight="1" thickBot="1">
      <c r="A86" s="118">
        <v>13</v>
      </c>
      <c r="B86" s="118">
        <v>14</v>
      </c>
      <c r="C86" s="133" t="s">
        <v>543</v>
      </c>
      <c r="D86" s="156">
        <f>SUM(D87:D89)</f>
        <v>2338</v>
      </c>
      <c r="E86" s="169">
        <f>SUM(E87:E89)</f>
        <v>176</v>
      </c>
      <c r="F86" s="181">
        <f t="shared" si="14"/>
        <v>13.3</v>
      </c>
      <c r="G86" s="174">
        <f aca="true" t="shared" si="19" ref="G86:P86">SUM(G87:G89)</f>
        <v>0</v>
      </c>
      <c r="H86" s="159">
        <f t="shared" si="19"/>
        <v>0</v>
      </c>
      <c r="I86" s="174">
        <f t="shared" si="19"/>
        <v>0</v>
      </c>
      <c r="J86" s="159">
        <f t="shared" si="19"/>
        <v>0</v>
      </c>
      <c r="K86" s="174">
        <f t="shared" si="19"/>
        <v>0</v>
      </c>
      <c r="L86" s="177">
        <f t="shared" si="19"/>
        <v>0</v>
      </c>
      <c r="M86" s="177">
        <f t="shared" si="19"/>
        <v>2338</v>
      </c>
      <c r="N86" s="159">
        <f t="shared" si="19"/>
        <v>176</v>
      </c>
      <c r="O86" s="174">
        <f t="shared" si="19"/>
        <v>0</v>
      </c>
      <c r="P86" s="160">
        <f t="shared" si="19"/>
        <v>0</v>
      </c>
      <c r="Q86" s="90"/>
      <c r="R86" s="97">
        <f t="shared" si="15"/>
        <v>0</v>
      </c>
    </row>
    <row r="87" spans="1:18" s="65" customFormat="1" ht="18.75" customHeight="1">
      <c r="A87" s="130" t="s">
        <v>158</v>
      </c>
      <c r="B87" s="130">
        <v>64</v>
      </c>
      <c r="C87" s="122" t="s">
        <v>853</v>
      </c>
      <c r="D87" s="79">
        <f aca="true" t="shared" si="20" ref="D87:E89">G87+K87+M87+O87+I87</f>
        <v>1001</v>
      </c>
      <c r="E87" s="85">
        <f t="shared" si="20"/>
        <v>79</v>
      </c>
      <c r="F87" s="157">
        <f t="shared" si="14"/>
        <v>12.7</v>
      </c>
      <c r="G87" s="175"/>
      <c r="H87" s="155"/>
      <c r="I87" s="175"/>
      <c r="J87" s="155"/>
      <c r="K87" s="175"/>
      <c r="L87" s="179"/>
      <c r="M87" s="179">
        <v>1001</v>
      </c>
      <c r="N87" s="155">
        <v>79</v>
      </c>
      <c r="O87" s="175"/>
      <c r="P87" s="155"/>
      <c r="Q87" s="90"/>
      <c r="R87" s="97">
        <f t="shared" si="15"/>
        <v>0</v>
      </c>
    </row>
    <row r="88" spans="1:18" s="65" customFormat="1" ht="15.75">
      <c r="A88" s="130" t="s">
        <v>159</v>
      </c>
      <c r="B88" s="130">
        <v>65</v>
      </c>
      <c r="C88" s="122" t="s">
        <v>854</v>
      </c>
      <c r="D88" s="79">
        <f t="shared" si="20"/>
        <v>1337</v>
      </c>
      <c r="E88" s="85">
        <f t="shared" si="20"/>
        <v>97</v>
      </c>
      <c r="F88" s="157">
        <f t="shared" si="14"/>
        <v>13.8</v>
      </c>
      <c r="G88" s="175"/>
      <c r="H88" s="155"/>
      <c r="I88" s="175"/>
      <c r="J88" s="155"/>
      <c r="K88" s="175"/>
      <c r="L88" s="179"/>
      <c r="M88" s="179">
        <v>1337</v>
      </c>
      <c r="N88" s="155">
        <v>97</v>
      </c>
      <c r="O88" s="175"/>
      <c r="P88" s="155"/>
      <c r="Q88" s="90"/>
      <c r="R88" s="97">
        <f t="shared" si="15"/>
        <v>0</v>
      </c>
    </row>
    <row r="89" spans="1:18" s="65" customFormat="1" ht="16.5" thickBot="1">
      <c r="A89" s="131" t="s">
        <v>160</v>
      </c>
      <c r="B89" s="131">
        <v>66</v>
      </c>
      <c r="C89" s="132" t="s">
        <v>855</v>
      </c>
      <c r="D89" s="79">
        <f t="shared" si="20"/>
        <v>0</v>
      </c>
      <c r="E89" s="85">
        <f t="shared" si="20"/>
        <v>0</v>
      </c>
      <c r="F89" s="157">
        <f t="shared" si="14"/>
        <v>0</v>
      </c>
      <c r="G89" s="175"/>
      <c r="H89" s="155"/>
      <c r="I89" s="175"/>
      <c r="J89" s="155"/>
      <c r="K89" s="175"/>
      <c r="L89" s="179"/>
      <c r="M89" s="179"/>
      <c r="N89" s="155"/>
      <c r="O89" s="175"/>
      <c r="P89" s="155"/>
      <c r="Q89" s="90"/>
      <c r="R89" s="97">
        <f t="shared" si="15"/>
        <v>0</v>
      </c>
    </row>
    <row r="90" spans="1:18" s="65" customFormat="1" ht="18.75" thickBot="1">
      <c r="A90" s="118">
        <v>14</v>
      </c>
      <c r="B90" s="118">
        <v>15</v>
      </c>
      <c r="C90" s="133" t="s">
        <v>1534</v>
      </c>
      <c r="D90" s="156">
        <f>SUM(D91:D103)</f>
        <v>0</v>
      </c>
      <c r="E90" s="169">
        <f>SUM(E91:E103)</f>
        <v>0</v>
      </c>
      <c r="F90" s="181">
        <f t="shared" si="14"/>
        <v>0</v>
      </c>
      <c r="G90" s="174">
        <f aca="true" t="shared" si="21" ref="G90:P90">SUM(G91:G103)</f>
        <v>0</v>
      </c>
      <c r="H90" s="159">
        <f t="shared" si="21"/>
        <v>0</v>
      </c>
      <c r="I90" s="174">
        <f t="shared" si="21"/>
        <v>0</v>
      </c>
      <c r="J90" s="159">
        <f t="shared" si="21"/>
        <v>0</v>
      </c>
      <c r="K90" s="174">
        <f t="shared" si="21"/>
        <v>0</v>
      </c>
      <c r="L90" s="177">
        <f t="shared" si="21"/>
        <v>0</v>
      </c>
      <c r="M90" s="177">
        <f t="shared" si="21"/>
        <v>0</v>
      </c>
      <c r="N90" s="159">
        <f t="shared" si="21"/>
        <v>0</v>
      </c>
      <c r="O90" s="174">
        <f t="shared" si="21"/>
        <v>0</v>
      </c>
      <c r="P90" s="160">
        <f t="shared" si="21"/>
        <v>0</v>
      </c>
      <c r="Q90" s="90"/>
      <c r="R90" s="97">
        <f t="shared" si="15"/>
        <v>0</v>
      </c>
    </row>
    <row r="91" spans="1:18" s="65" customFormat="1" ht="15.75">
      <c r="A91" s="128" t="s">
        <v>161</v>
      </c>
      <c r="B91" s="128">
        <v>67</v>
      </c>
      <c r="C91" s="129" t="s">
        <v>856</v>
      </c>
      <c r="D91" s="79">
        <f aca="true" t="shared" si="22" ref="D91:E103">G91+K91+M91+O91+I91</f>
        <v>0</v>
      </c>
      <c r="E91" s="85">
        <f t="shared" si="22"/>
        <v>0</v>
      </c>
      <c r="F91" s="157">
        <f t="shared" si="14"/>
        <v>0</v>
      </c>
      <c r="G91" s="175"/>
      <c r="H91" s="155"/>
      <c r="I91" s="175"/>
      <c r="J91" s="155"/>
      <c r="K91" s="175"/>
      <c r="L91" s="179"/>
      <c r="M91" s="179"/>
      <c r="N91" s="155"/>
      <c r="O91" s="175"/>
      <c r="P91" s="155"/>
      <c r="Q91" s="90"/>
      <c r="R91" s="97">
        <f t="shared" si="15"/>
        <v>0</v>
      </c>
    </row>
    <row r="92" spans="1:18" s="65" customFormat="1" ht="15.75">
      <c r="A92" s="130" t="s">
        <v>162</v>
      </c>
      <c r="B92" s="130">
        <v>68</v>
      </c>
      <c r="C92" s="122" t="s">
        <v>857</v>
      </c>
      <c r="D92" s="79">
        <f t="shared" si="22"/>
        <v>0</v>
      </c>
      <c r="E92" s="85">
        <f t="shared" si="22"/>
        <v>0</v>
      </c>
      <c r="F92" s="157">
        <f t="shared" si="14"/>
        <v>0</v>
      </c>
      <c r="G92" s="175"/>
      <c r="H92" s="155"/>
      <c r="I92" s="175"/>
      <c r="J92" s="155"/>
      <c r="K92" s="175"/>
      <c r="L92" s="179"/>
      <c r="M92" s="179"/>
      <c r="N92" s="155"/>
      <c r="O92" s="175"/>
      <c r="P92" s="155"/>
      <c r="Q92" s="90"/>
      <c r="R92" s="97">
        <f t="shared" si="15"/>
        <v>0</v>
      </c>
    </row>
    <row r="93" spans="1:18" s="65" customFormat="1" ht="15.75">
      <c r="A93" s="130" t="s">
        <v>163</v>
      </c>
      <c r="B93" s="130">
        <v>69</v>
      </c>
      <c r="C93" s="122" t="s">
        <v>1535</v>
      </c>
      <c r="D93" s="79">
        <f t="shared" si="22"/>
        <v>0</v>
      </c>
      <c r="E93" s="85">
        <f t="shared" si="22"/>
        <v>0</v>
      </c>
      <c r="F93" s="157">
        <f t="shared" si="14"/>
        <v>0</v>
      </c>
      <c r="G93" s="175"/>
      <c r="H93" s="155"/>
      <c r="I93" s="175"/>
      <c r="J93" s="155"/>
      <c r="K93" s="175"/>
      <c r="L93" s="179"/>
      <c r="M93" s="179"/>
      <c r="N93" s="155"/>
      <c r="O93" s="175"/>
      <c r="P93" s="155"/>
      <c r="Q93" s="90"/>
      <c r="R93" s="97">
        <f t="shared" si="15"/>
        <v>0</v>
      </c>
    </row>
    <row r="94" spans="1:18" s="65" customFormat="1" ht="15.75">
      <c r="A94" s="165" t="s">
        <v>164</v>
      </c>
      <c r="B94" s="130">
        <v>70</v>
      </c>
      <c r="C94" s="122" t="s">
        <v>858</v>
      </c>
      <c r="D94" s="79">
        <f t="shared" si="22"/>
        <v>0</v>
      </c>
      <c r="E94" s="85">
        <f t="shared" si="22"/>
        <v>0</v>
      </c>
      <c r="F94" s="157">
        <f t="shared" si="14"/>
        <v>0</v>
      </c>
      <c r="G94" s="175"/>
      <c r="H94" s="155"/>
      <c r="I94" s="175"/>
      <c r="J94" s="155"/>
      <c r="K94" s="175"/>
      <c r="L94" s="179"/>
      <c r="M94" s="179"/>
      <c r="N94" s="155"/>
      <c r="O94" s="175"/>
      <c r="P94" s="155"/>
      <c r="Q94" s="90"/>
      <c r="R94" s="97">
        <f t="shared" si="15"/>
        <v>0</v>
      </c>
    </row>
    <row r="95" spans="1:18" s="65" customFormat="1" ht="15.75">
      <c r="A95" s="130" t="s">
        <v>165</v>
      </c>
      <c r="B95" s="130">
        <v>71</v>
      </c>
      <c r="C95" s="122" t="s">
        <v>1536</v>
      </c>
      <c r="D95" s="79">
        <f t="shared" si="22"/>
        <v>0</v>
      </c>
      <c r="E95" s="85">
        <f t="shared" si="22"/>
        <v>0</v>
      </c>
      <c r="F95" s="157">
        <f t="shared" si="14"/>
        <v>0</v>
      </c>
      <c r="G95" s="175"/>
      <c r="H95" s="155"/>
      <c r="I95" s="175"/>
      <c r="J95" s="155"/>
      <c r="K95" s="175"/>
      <c r="L95" s="179"/>
      <c r="M95" s="179"/>
      <c r="N95" s="155"/>
      <c r="O95" s="175"/>
      <c r="P95" s="155"/>
      <c r="Q95" s="90"/>
      <c r="R95" s="97">
        <f t="shared" si="15"/>
        <v>0</v>
      </c>
    </row>
    <row r="96" spans="1:18" s="65" customFormat="1" ht="15.75">
      <c r="A96" s="130" t="s">
        <v>166</v>
      </c>
      <c r="B96" s="130">
        <v>72</v>
      </c>
      <c r="C96" s="122" t="s">
        <v>1537</v>
      </c>
      <c r="D96" s="79">
        <f t="shared" si="22"/>
        <v>0</v>
      </c>
      <c r="E96" s="85">
        <f t="shared" si="22"/>
        <v>0</v>
      </c>
      <c r="F96" s="157">
        <f t="shared" si="14"/>
        <v>0</v>
      </c>
      <c r="G96" s="175"/>
      <c r="H96" s="155"/>
      <c r="I96" s="175"/>
      <c r="J96" s="155"/>
      <c r="K96" s="175"/>
      <c r="L96" s="179"/>
      <c r="M96" s="179"/>
      <c r="N96" s="155"/>
      <c r="O96" s="175"/>
      <c r="P96" s="155"/>
      <c r="Q96" s="90"/>
      <c r="R96" s="97">
        <f t="shared" si="15"/>
        <v>0</v>
      </c>
    </row>
    <row r="97" spans="1:18" s="65" customFormat="1" ht="15.75">
      <c r="A97" s="130" t="s">
        <v>167</v>
      </c>
      <c r="B97" s="130">
        <v>73</v>
      </c>
      <c r="C97" s="122" t="s">
        <v>1538</v>
      </c>
      <c r="D97" s="79">
        <f t="shared" si="22"/>
        <v>0</v>
      </c>
      <c r="E97" s="85">
        <f t="shared" si="22"/>
        <v>0</v>
      </c>
      <c r="F97" s="157">
        <f t="shared" si="14"/>
        <v>0</v>
      </c>
      <c r="G97" s="175"/>
      <c r="H97" s="155"/>
      <c r="I97" s="175"/>
      <c r="J97" s="155"/>
      <c r="K97" s="175"/>
      <c r="L97" s="179"/>
      <c r="M97" s="179"/>
      <c r="N97" s="155"/>
      <c r="O97" s="175"/>
      <c r="P97" s="155"/>
      <c r="Q97" s="90"/>
      <c r="R97" s="97">
        <f t="shared" si="15"/>
        <v>0</v>
      </c>
    </row>
    <row r="98" spans="1:18" s="65" customFormat="1" ht="15.75">
      <c r="A98" s="130" t="s">
        <v>168</v>
      </c>
      <c r="B98" s="130">
        <v>74</v>
      </c>
      <c r="C98" s="122" t="s">
        <v>1539</v>
      </c>
      <c r="D98" s="79">
        <f t="shared" si="22"/>
        <v>0</v>
      </c>
      <c r="E98" s="85">
        <f t="shared" si="22"/>
        <v>0</v>
      </c>
      <c r="F98" s="157">
        <f t="shared" si="14"/>
        <v>0</v>
      </c>
      <c r="G98" s="175"/>
      <c r="H98" s="155"/>
      <c r="I98" s="175"/>
      <c r="J98" s="155"/>
      <c r="K98" s="175"/>
      <c r="L98" s="179"/>
      <c r="M98" s="179"/>
      <c r="N98" s="155"/>
      <c r="O98" s="175"/>
      <c r="P98" s="155"/>
      <c r="Q98" s="90"/>
      <c r="R98" s="97">
        <f t="shared" si="15"/>
        <v>0</v>
      </c>
    </row>
    <row r="99" spans="1:18" s="65" customFormat="1" ht="15.75">
      <c r="A99" s="130" t="s">
        <v>169</v>
      </c>
      <c r="B99" s="130">
        <v>75</v>
      </c>
      <c r="C99" s="141" t="s">
        <v>859</v>
      </c>
      <c r="D99" s="79">
        <f t="shared" si="22"/>
        <v>0</v>
      </c>
      <c r="E99" s="85">
        <f t="shared" si="22"/>
        <v>0</v>
      </c>
      <c r="F99" s="157">
        <f t="shared" si="14"/>
        <v>0</v>
      </c>
      <c r="G99" s="175"/>
      <c r="H99" s="155"/>
      <c r="I99" s="175"/>
      <c r="J99" s="155"/>
      <c r="K99" s="175"/>
      <c r="L99" s="179"/>
      <c r="M99" s="179"/>
      <c r="N99" s="155"/>
      <c r="O99" s="175"/>
      <c r="P99" s="155"/>
      <c r="Q99" s="90"/>
      <c r="R99" s="97">
        <f t="shared" si="15"/>
        <v>0</v>
      </c>
    </row>
    <row r="100" spans="1:18" s="65" customFormat="1" ht="15.75">
      <c r="A100" s="130" t="s">
        <v>170</v>
      </c>
      <c r="B100" s="130">
        <v>76</v>
      </c>
      <c r="C100" s="141" t="s">
        <v>860</v>
      </c>
      <c r="D100" s="79">
        <f t="shared" si="22"/>
        <v>0</v>
      </c>
      <c r="E100" s="85">
        <f t="shared" si="22"/>
        <v>0</v>
      </c>
      <c r="F100" s="157">
        <f t="shared" si="14"/>
        <v>0</v>
      </c>
      <c r="G100" s="175"/>
      <c r="H100" s="155"/>
      <c r="I100" s="175"/>
      <c r="J100" s="155"/>
      <c r="K100" s="175"/>
      <c r="L100" s="179"/>
      <c r="M100" s="179"/>
      <c r="N100" s="155"/>
      <c r="O100" s="175"/>
      <c r="P100" s="155"/>
      <c r="Q100" s="90"/>
      <c r="R100" s="97">
        <f t="shared" si="15"/>
        <v>0</v>
      </c>
    </row>
    <row r="101" spans="1:18" s="65" customFormat="1" ht="15.75">
      <c r="A101" s="130" t="s">
        <v>171</v>
      </c>
      <c r="B101" s="130">
        <v>77</v>
      </c>
      <c r="C101" s="141" t="s">
        <v>861</v>
      </c>
      <c r="D101" s="79">
        <f t="shared" si="22"/>
        <v>0</v>
      </c>
      <c r="E101" s="85">
        <f t="shared" si="22"/>
        <v>0</v>
      </c>
      <c r="F101" s="157">
        <f t="shared" si="14"/>
        <v>0</v>
      </c>
      <c r="G101" s="175"/>
      <c r="H101" s="155"/>
      <c r="I101" s="175"/>
      <c r="J101" s="155"/>
      <c r="K101" s="175"/>
      <c r="L101" s="179"/>
      <c r="M101" s="179"/>
      <c r="N101" s="155"/>
      <c r="O101" s="175"/>
      <c r="P101" s="155"/>
      <c r="Q101" s="90"/>
      <c r="R101" s="97">
        <f t="shared" si="15"/>
        <v>0</v>
      </c>
    </row>
    <row r="102" spans="1:18" s="65" customFormat="1" ht="15.75">
      <c r="A102" s="130" t="s">
        <v>172</v>
      </c>
      <c r="B102" s="130">
        <v>78</v>
      </c>
      <c r="C102" s="141" t="s">
        <v>862</v>
      </c>
      <c r="D102" s="79">
        <f t="shared" si="22"/>
        <v>0</v>
      </c>
      <c r="E102" s="85">
        <f t="shared" si="22"/>
        <v>0</v>
      </c>
      <c r="F102" s="157">
        <f t="shared" si="14"/>
        <v>0</v>
      </c>
      <c r="G102" s="175"/>
      <c r="H102" s="155"/>
      <c r="I102" s="175"/>
      <c r="J102" s="155"/>
      <c r="K102" s="175"/>
      <c r="L102" s="179"/>
      <c r="M102" s="179"/>
      <c r="N102" s="155"/>
      <c r="O102" s="175"/>
      <c r="P102" s="155"/>
      <c r="Q102" s="90"/>
      <c r="R102" s="97">
        <f t="shared" si="15"/>
        <v>0</v>
      </c>
    </row>
    <row r="103" spans="1:18" s="65" customFormat="1" ht="16.5" thickBot="1">
      <c r="A103" s="130" t="s">
        <v>173</v>
      </c>
      <c r="B103" s="131">
        <v>79</v>
      </c>
      <c r="C103" s="132" t="s">
        <v>1540</v>
      </c>
      <c r="D103" s="79">
        <f t="shared" si="22"/>
        <v>0</v>
      </c>
      <c r="E103" s="85">
        <f t="shared" si="22"/>
        <v>0</v>
      </c>
      <c r="F103" s="157">
        <f t="shared" si="14"/>
        <v>0</v>
      </c>
      <c r="G103" s="175"/>
      <c r="H103" s="155"/>
      <c r="I103" s="175"/>
      <c r="J103" s="155"/>
      <c r="K103" s="175"/>
      <c r="L103" s="179"/>
      <c r="M103" s="179"/>
      <c r="N103" s="155"/>
      <c r="O103" s="175"/>
      <c r="P103" s="155"/>
      <c r="Q103" s="90"/>
      <c r="R103" s="97">
        <f t="shared" si="15"/>
        <v>0</v>
      </c>
    </row>
    <row r="104" spans="1:18" s="65" customFormat="1" ht="18.75" thickBot="1">
      <c r="A104" s="118">
        <v>15</v>
      </c>
      <c r="B104" s="118">
        <v>16</v>
      </c>
      <c r="C104" s="133" t="s">
        <v>1526</v>
      </c>
      <c r="D104" s="156">
        <f>SUM(D105:D114)</f>
        <v>5550</v>
      </c>
      <c r="E104" s="169">
        <f>SUM(E105:E114)</f>
        <v>500</v>
      </c>
      <c r="F104" s="181">
        <f t="shared" si="14"/>
        <v>11.1</v>
      </c>
      <c r="G104" s="174">
        <f aca="true" t="shared" si="23" ref="G104:P104">SUM(G105:G114)</f>
        <v>0</v>
      </c>
      <c r="H104" s="159">
        <f t="shared" si="23"/>
        <v>0</v>
      </c>
      <c r="I104" s="174">
        <f t="shared" si="23"/>
        <v>0</v>
      </c>
      <c r="J104" s="159">
        <f t="shared" si="23"/>
        <v>0</v>
      </c>
      <c r="K104" s="174">
        <f t="shared" si="23"/>
        <v>157</v>
      </c>
      <c r="L104" s="177">
        <f t="shared" si="23"/>
        <v>35</v>
      </c>
      <c r="M104" s="177">
        <f t="shared" si="23"/>
        <v>5393</v>
      </c>
      <c r="N104" s="159">
        <f t="shared" si="23"/>
        <v>465</v>
      </c>
      <c r="O104" s="174">
        <f t="shared" si="23"/>
        <v>0</v>
      </c>
      <c r="P104" s="160">
        <f t="shared" si="23"/>
        <v>0</v>
      </c>
      <c r="Q104" s="90"/>
      <c r="R104" s="97">
        <f t="shared" si="15"/>
        <v>0</v>
      </c>
    </row>
    <row r="105" spans="1:18" s="65" customFormat="1" ht="15.75">
      <c r="A105" s="119" t="s">
        <v>174</v>
      </c>
      <c r="B105" s="119">
        <v>80</v>
      </c>
      <c r="C105" s="129" t="s">
        <v>1528</v>
      </c>
      <c r="D105" s="79">
        <f aca="true" t="shared" si="24" ref="D105:E114">G105+K105+M105+O105+I105</f>
        <v>54</v>
      </c>
      <c r="E105" s="85">
        <f t="shared" si="24"/>
        <v>2</v>
      </c>
      <c r="F105" s="157">
        <f t="shared" si="14"/>
        <v>27</v>
      </c>
      <c r="G105" s="175"/>
      <c r="H105" s="155"/>
      <c r="I105" s="175"/>
      <c r="J105" s="155"/>
      <c r="K105" s="175"/>
      <c r="L105" s="179"/>
      <c r="M105" s="179">
        <v>54</v>
      </c>
      <c r="N105" s="155">
        <v>2</v>
      </c>
      <c r="O105" s="175"/>
      <c r="P105" s="155"/>
      <c r="Q105" s="90"/>
      <c r="R105" s="97">
        <f t="shared" si="15"/>
        <v>0</v>
      </c>
    </row>
    <row r="106" spans="1:18" s="65" customFormat="1" ht="15.75">
      <c r="A106" s="121" t="s">
        <v>175</v>
      </c>
      <c r="B106" s="121">
        <v>81</v>
      </c>
      <c r="C106" s="122" t="s">
        <v>1530</v>
      </c>
      <c r="D106" s="79">
        <f t="shared" si="24"/>
        <v>1266</v>
      </c>
      <c r="E106" s="85">
        <f t="shared" si="24"/>
        <v>180</v>
      </c>
      <c r="F106" s="157">
        <f t="shared" si="14"/>
        <v>7</v>
      </c>
      <c r="G106" s="175"/>
      <c r="H106" s="155"/>
      <c r="I106" s="175"/>
      <c r="J106" s="155"/>
      <c r="K106" s="175"/>
      <c r="L106" s="179"/>
      <c r="M106" s="179">
        <v>1266</v>
      </c>
      <c r="N106" s="155">
        <v>180</v>
      </c>
      <c r="O106" s="175"/>
      <c r="P106" s="155"/>
      <c r="Q106" s="90"/>
      <c r="R106" s="97">
        <f t="shared" si="15"/>
        <v>0</v>
      </c>
    </row>
    <row r="107" spans="1:18" s="65" customFormat="1" ht="15.75">
      <c r="A107" s="121" t="s">
        <v>176</v>
      </c>
      <c r="B107" s="121">
        <v>82</v>
      </c>
      <c r="C107" s="122" t="s">
        <v>1531</v>
      </c>
      <c r="D107" s="79">
        <f t="shared" si="24"/>
        <v>1176</v>
      </c>
      <c r="E107" s="85">
        <f t="shared" si="24"/>
        <v>147</v>
      </c>
      <c r="F107" s="157">
        <f t="shared" si="14"/>
        <v>8</v>
      </c>
      <c r="G107" s="175"/>
      <c r="H107" s="155"/>
      <c r="I107" s="175"/>
      <c r="J107" s="155"/>
      <c r="K107" s="175">
        <v>157</v>
      </c>
      <c r="L107" s="179">
        <v>35</v>
      </c>
      <c r="M107" s="179">
        <v>1019</v>
      </c>
      <c r="N107" s="155">
        <v>112</v>
      </c>
      <c r="O107" s="175"/>
      <c r="P107" s="155"/>
      <c r="Q107" s="90"/>
      <c r="R107" s="97">
        <f t="shared" si="15"/>
        <v>0</v>
      </c>
    </row>
    <row r="108" spans="1:18" s="330" customFormat="1" ht="15.75">
      <c r="A108" s="332" t="s">
        <v>177</v>
      </c>
      <c r="B108" s="332">
        <v>83</v>
      </c>
      <c r="C108" s="333" t="s">
        <v>1533</v>
      </c>
      <c r="D108" s="322">
        <f t="shared" si="24"/>
        <v>2092</v>
      </c>
      <c r="E108" s="323">
        <f t="shared" si="24"/>
        <v>128</v>
      </c>
      <c r="F108" s="324">
        <f t="shared" si="14"/>
        <v>16.3</v>
      </c>
      <c r="G108" s="318"/>
      <c r="H108" s="317"/>
      <c r="I108" s="318"/>
      <c r="J108" s="317"/>
      <c r="K108" s="318"/>
      <c r="L108" s="319"/>
      <c r="M108" s="319">
        <v>2092</v>
      </c>
      <c r="N108" s="317">
        <v>128</v>
      </c>
      <c r="O108" s="318"/>
      <c r="P108" s="317"/>
      <c r="Q108" s="329"/>
      <c r="R108" s="326">
        <f t="shared" si="15"/>
        <v>0</v>
      </c>
    </row>
    <row r="109" spans="1:18" s="330" customFormat="1" ht="15.75">
      <c r="A109" s="320" t="s">
        <v>178</v>
      </c>
      <c r="B109" s="320">
        <v>84</v>
      </c>
      <c r="C109" s="321" t="s">
        <v>863</v>
      </c>
      <c r="D109" s="322">
        <f t="shared" si="24"/>
        <v>0</v>
      </c>
      <c r="E109" s="323">
        <f t="shared" si="24"/>
        <v>0</v>
      </c>
      <c r="F109" s="324">
        <f t="shared" si="14"/>
        <v>0</v>
      </c>
      <c r="G109" s="318"/>
      <c r="H109" s="317"/>
      <c r="I109" s="318"/>
      <c r="J109" s="317"/>
      <c r="K109" s="318"/>
      <c r="L109" s="319"/>
      <c r="M109" s="319"/>
      <c r="N109" s="317"/>
      <c r="O109" s="318"/>
      <c r="P109" s="317"/>
      <c r="Q109" s="329"/>
      <c r="R109" s="326">
        <f t="shared" si="15"/>
        <v>0</v>
      </c>
    </row>
    <row r="110" spans="1:18" s="330" customFormat="1" ht="15.75">
      <c r="A110" s="320" t="s">
        <v>179</v>
      </c>
      <c r="B110" s="320">
        <v>85</v>
      </c>
      <c r="C110" s="321" t="s">
        <v>864</v>
      </c>
      <c r="D110" s="322">
        <f t="shared" si="24"/>
        <v>962</v>
      </c>
      <c r="E110" s="323">
        <f t="shared" si="24"/>
        <v>43</v>
      </c>
      <c r="F110" s="324">
        <f t="shared" si="14"/>
        <v>22.4</v>
      </c>
      <c r="G110" s="318"/>
      <c r="H110" s="317"/>
      <c r="I110" s="318"/>
      <c r="J110" s="317"/>
      <c r="K110" s="318"/>
      <c r="L110" s="319"/>
      <c r="M110" s="319">
        <v>962</v>
      </c>
      <c r="N110" s="317">
        <v>43</v>
      </c>
      <c r="O110" s="318"/>
      <c r="P110" s="317"/>
      <c r="Q110" s="329"/>
      <c r="R110" s="326">
        <f t="shared" si="15"/>
        <v>0</v>
      </c>
    </row>
    <row r="111" spans="1:18" s="65" customFormat="1" ht="15.75">
      <c r="A111" s="130" t="s">
        <v>180</v>
      </c>
      <c r="B111" s="130">
        <v>86</v>
      </c>
      <c r="C111" s="122" t="s">
        <v>865</v>
      </c>
      <c r="D111" s="79">
        <f t="shared" si="24"/>
        <v>0</v>
      </c>
      <c r="E111" s="85">
        <f t="shared" si="24"/>
        <v>0</v>
      </c>
      <c r="F111" s="157">
        <f t="shared" si="14"/>
        <v>0</v>
      </c>
      <c r="G111" s="175"/>
      <c r="H111" s="155"/>
      <c r="I111" s="175"/>
      <c r="J111" s="155"/>
      <c r="K111" s="175"/>
      <c r="L111" s="179"/>
      <c r="M111" s="179"/>
      <c r="N111" s="155"/>
      <c r="O111" s="175"/>
      <c r="P111" s="155"/>
      <c r="Q111" s="90"/>
      <c r="R111" s="97">
        <f t="shared" si="15"/>
        <v>0</v>
      </c>
    </row>
    <row r="112" spans="1:18" s="65" customFormat="1" ht="15.75">
      <c r="A112" s="130" t="s">
        <v>181</v>
      </c>
      <c r="B112" s="130">
        <v>87</v>
      </c>
      <c r="C112" s="122" t="s">
        <v>866</v>
      </c>
      <c r="D112" s="79">
        <f t="shared" si="24"/>
        <v>0</v>
      </c>
      <c r="E112" s="85">
        <f t="shared" si="24"/>
        <v>0</v>
      </c>
      <c r="F112" s="157">
        <f t="shared" si="14"/>
        <v>0</v>
      </c>
      <c r="G112" s="175"/>
      <c r="H112" s="155"/>
      <c r="I112" s="175"/>
      <c r="J112" s="155"/>
      <c r="K112" s="175"/>
      <c r="L112" s="179"/>
      <c r="M112" s="179"/>
      <c r="N112" s="155"/>
      <c r="O112" s="175"/>
      <c r="P112" s="155"/>
      <c r="Q112" s="90"/>
      <c r="R112" s="97">
        <f t="shared" si="15"/>
        <v>0</v>
      </c>
    </row>
    <row r="113" spans="1:18" s="65" customFormat="1" ht="15.75">
      <c r="A113" s="130" t="s">
        <v>182</v>
      </c>
      <c r="B113" s="130">
        <v>88</v>
      </c>
      <c r="C113" s="122" t="s">
        <v>867</v>
      </c>
      <c r="D113" s="79">
        <f t="shared" si="24"/>
        <v>0</v>
      </c>
      <c r="E113" s="85">
        <f t="shared" si="24"/>
        <v>0</v>
      </c>
      <c r="F113" s="157">
        <f t="shared" si="14"/>
        <v>0</v>
      </c>
      <c r="G113" s="175"/>
      <c r="H113" s="155"/>
      <c r="I113" s="175"/>
      <c r="J113" s="155"/>
      <c r="K113" s="175"/>
      <c r="L113" s="179"/>
      <c r="M113" s="179"/>
      <c r="N113" s="155"/>
      <c r="O113" s="175"/>
      <c r="P113" s="155"/>
      <c r="Q113" s="90"/>
      <c r="R113" s="97">
        <f t="shared" si="15"/>
        <v>0</v>
      </c>
    </row>
    <row r="114" spans="1:18" s="65" customFormat="1" ht="16.5" thickBot="1">
      <c r="A114" s="125" t="s">
        <v>183</v>
      </c>
      <c r="B114" s="125">
        <v>89</v>
      </c>
      <c r="C114" s="132" t="s">
        <v>1532</v>
      </c>
      <c r="D114" s="79">
        <f t="shared" si="24"/>
        <v>0</v>
      </c>
      <c r="E114" s="85">
        <f t="shared" si="24"/>
        <v>0</v>
      </c>
      <c r="F114" s="157">
        <f t="shared" si="14"/>
        <v>0</v>
      </c>
      <c r="G114" s="175"/>
      <c r="H114" s="155"/>
      <c r="I114" s="175"/>
      <c r="J114" s="155"/>
      <c r="K114" s="175"/>
      <c r="L114" s="179"/>
      <c r="M114" s="179"/>
      <c r="N114" s="155"/>
      <c r="O114" s="175"/>
      <c r="P114" s="155"/>
      <c r="Q114" s="90"/>
      <c r="R114" s="97">
        <f t="shared" si="15"/>
        <v>0</v>
      </c>
    </row>
    <row r="115" spans="1:18" s="65" customFormat="1" ht="18.75" thickBot="1">
      <c r="A115" s="118" t="s">
        <v>793</v>
      </c>
      <c r="B115" s="118">
        <v>17</v>
      </c>
      <c r="C115" s="133" t="s">
        <v>500</v>
      </c>
      <c r="D115" s="156">
        <f>SUM(D116:D122)</f>
        <v>0</v>
      </c>
      <c r="E115" s="169">
        <f>SUM(E116:E122)</f>
        <v>0</v>
      </c>
      <c r="F115" s="181">
        <f t="shared" si="14"/>
        <v>0</v>
      </c>
      <c r="G115" s="174">
        <f aca="true" t="shared" si="25" ref="G115:P115">SUM(G116:G122)</f>
        <v>0</v>
      </c>
      <c r="H115" s="159">
        <f t="shared" si="25"/>
        <v>0</v>
      </c>
      <c r="I115" s="174">
        <f t="shared" si="25"/>
        <v>0</v>
      </c>
      <c r="J115" s="159">
        <f t="shared" si="25"/>
        <v>0</v>
      </c>
      <c r="K115" s="174">
        <f t="shared" si="25"/>
        <v>0</v>
      </c>
      <c r="L115" s="177">
        <f t="shared" si="25"/>
        <v>0</v>
      </c>
      <c r="M115" s="177">
        <f t="shared" si="25"/>
        <v>0</v>
      </c>
      <c r="N115" s="159">
        <f t="shared" si="25"/>
        <v>0</v>
      </c>
      <c r="O115" s="174">
        <f t="shared" si="25"/>
        <v>0</v>
      </c>
      <c r="P115" s="160">
        <f t="shared" si="25"/>
        <v>0</v>
      </c>
      <c r="Q115" s="90"/>
      <c r="R115" s="97">
        <f t="shared" si="15"/>
        <v>0</v>
      </c>
    </row>
    <row r="116" spans="1:18" s="65" customFormat="1" ht="15.75">
      <c r="A116" s="119" t="s">
        <v>184</v>
      </c>
      <c r="B116" s="119">
        <v>90</v>
      </c>
      <c r="C116" s="129" t="s">
        <v>502</v>
      </c>
      <c r="D116" s="79">
        <f aca="true" t="shared" si="26" ref="D116:E122">G116+K116+M116+O116+I116</f>
        <v>0</v>
      </c>
      <c r="E116" s="85">
        <f t="shared" si="26"/>
        <v>0</v>
      </c>
      <c r="F116" s="157">
        <f t="shared" si="14"/>
        <v>0</v>
      </c>
      <c r="G116" s="175"/>
      <c r="H116" s="155"/>
      <c r="I116" s="175"/>
      <c r="J116" s="155"/>
      <c r="K116" s="175"/>
      <c r="L116" s="179"/>
      <c r="M116" s="179"/>
      <c r="N116" s="155"/>
      <c r="O116" s="175"/>
      <c r="P116" s="155"/>
      <c r="Q116" s="90"/>
      <c r="R116" s="97">
        <f t="shared" si="15"/>
        <v>0</v>
      </c>
    </row>
    <row r="117" spans="1:18" s="65" customFormat="1" ht="15.75">
      <c r="A117" s="121" t="s">
        <v>185</v>
      </c>
      <c r="B117" s="121">
        <v>91</v>
      </c>
      <c r="C117" s="122" t="s">
        <v>504</v>
      </c>
      <c r="D117" s="79">
        <f t="shared" si="26"/>
        <v>0</v>
      </c>
      <c r="E117" s="85">
        <f t="shared" si="26"/>
        <v>0</v>
      </c>
      <c r="F117" s="157">
        <f t="shared" si="14"/>
        <v>0</v>
      </c>
      <c r="G117" s="175"/>
      <c r="H117" s="155"/>
      <c r="I117" s="175"/>
      <c r="J117" s="155"/>
      <c r="K117" s="175"/>
      <c r="L117" s="179"/>
      <c r="M117" s="179"/>
      <c r="N117" s="155"/>
      <c r="O117" s="175"/>
      <c r="P117" s="155"/>
      <c r="Q117" s="90"/>
      <c r="R117" s="97">
        <f t="shared" si="15"/>
        <v>0</v>
      </c>
    </row>
    <row r="118" spans="1:18" s="65" customFormat="1" ht="32.25">
      <c r="A118" s="121" t="s">
        <v>186</v>
      </c>
      <c r="B118" s="121">
        <v>92</v>
      </c>
      <c r="C118" s="122" t="s">
        <v>506</v>
      </c>
      <c r="D118" s="79">
        <f t="shared" si="26"/>
        <v>0</v>
      </c>
      <c r="E118" s="85">
        <f t="shared" si="26"/>
        <v>0</v>
      </c>
      <c r="F118" s="157">
        <f t="shared" si="14"/>
        <v>0</v>
      </c>
      <c r="G118" s="175"/>
      <c r="H118" s="155"/>
      <c r="I118" s="175"/>
      <c r="J118" s="155"/>
      <c r="K118" s="175"/>
      <c r="L118" s="179"/>
      <c r="M118" s="179"/>
      <c r="N118" s="155"/>
      <c r="O118" s="175"/>
      <c r="P118" s="155"/>
      <c r="Q118" s="90"/>
      <c r="R118" s="97">
        <f t="shared" si="15"/>
        <v>0</v>
      </c>
    </row>
    <row r="119" spans="1:18" s="65" customFormat="1" ht="15.75">
      <c r="A119" s="121" t="s">
        <v>187</v>
      </c>
      <c r="B119" s="121">
        <v>93</v>
      </c>
      <c r="C119" s="122" t="s">
        <v>508</v>
      </c>
      <c r="D119" s="79">
        <f t="shared" si="26"/>
        <v>0</v>
      </c>
      <c r="E119" s="85">
        <f t="shared" si="26"/>
        <v>0</v>
      </c>
      <c r="F119" s="157">
        <f t="shared" si="14"/>
        <v>0</v>
      </c>
      <c r="G119" s="175"/>
      <c r="H119" s="155"/>
      <c r="I119" s="175"/>
      <c r="J119" s="155"/>
      <c r="K119" s="175"/>
      <c r="L119" s="179"/>
      <c r="M119" s="179"/>
      <c r="N119" s="155"/>
      <c r="O119" s="175"/>
      <c r="P119" s="155"/>
      <c r="Q119" s="89"/>
      <c r="R119" s="97">
        <f t="shared" si="15"/>
        <v>0</v>
      </c>
    </row>
    <row r="120" spans="1:18" s="65" customFormat="1" ht="15.75">
      <c r="A120" s="121" t="s">
        <v>188</v>
      </c>
      <c r="B120" s="121">
        <v>94</v>
      </c>
      <c r="C120" s="122" t="s">
        <v>868</v>
      </c>
      <c r="D120" s="79">
        <f t="shared" si="26"/>
        <v>0</v>
      </c>
      <c r="E120" s="85">
        <f t="shared" si="26"/>
        <v>0</v>
      </c>
      <c r="F120" s="157">
        <f t="shared" si="14"/>
        <v>0</v>
      </c>
      <c r="G120" s="175"/>
      <c r="H120" s="155"/>
      <c r="I120" s="175"/>
      <c r="J120" s="155"/>
      <c r="K120" s="175"/>
      <c r="L120" s="179"/>
      <c r="M120" s="179"/>
      <c r="N120" s="155"/>
      <c r="O120" s="175"/>
      <c r="P120" s="155"/>
      <c r="Q120" s="90"/>
      <c r="R120" s="97">
        <f t="shared" si="15"/>
        <v>0</v>
      </c>
    </row>
    <row r="121" spans="1:18" s="65" customFormat="1" ht="15.75">
      <c r="A121" s="121" t="s">
        <v>189</v>
      </c>
      <c r="B121" s="121">
        <v>95</v>
      </c>
      <c r="C121" s="122" t="s">
        <v>869</v>
      </c>
      <c r="D121" s="79">
        <f t="shared" si="26"/>
        <v>0</v>
      </c>
      <c r="E121" s="85">
        <f t="shared" si="26"/>
        <v>0</v>
      </c>
      <c r="F121" s="157">
        <f t="shared" si="14"/>
        <v>0</v>
      </c>
      <c r="G121" s="175"/>
      <c r="H121" s="155"/>
      <c r="I121" s="175"/>
      <c r="J121" s="155"/>
      <c r="K121" s="175"/>
      <c r="L121" s="179"/>
      <c r="M121" s="179"/>
      <c r="N121" s="155"/>
      <c r="O121" s="175"/>
      <c r="P121" s="155"/>
      <c r="Q121" s="90"/>
      <c r="R121" s="97">
        <f t="shared" si="15"/>
        <v>0</v>
      </c>
    </row>
    <row r="122" spans="1:18" s="65" customFormat="1" ht="16.5" thickBot="1">
      <c r="A122" s="125" t="s">
        <v>190</v>
      </c>
      <c r="B122" s="125">
        <v>96</v>
      </c>
      <c r="C122" s="132" t="s">
        <v>870</v>
      </c>
      <c r="D122" s="79">
        <f t="shared" si="26"/>
        <v>0</v>
      </c>
      <c r="E122" s="85">
        <f t="shared" si="26"/>
        <v>0</v>
      </c>
      <c r="F122" s="157">
        <f t="shared" si="14"/>
        <v>0</v>
      </c>
      <c r="G122" s="175"/>
      <c r="H122" s="155"/>
      <c r="I122" s="175"/>
      <c r="J122" s="155"/>
      <c r="K122" s="175"/>
      <c r="L122" s="179"/>
      <c r="M122" s="179"/>
      <c r="N122" s="155"/>
      <c r="O122" s="175"/>
      <c r="P122" s="155"/>
      <c r="Q122" s="90"/>
      <c r="R122" s="97">
        <f t="shared" si="15"/>
        <v>0</v>
      </c>
    </row>
    <row r="123" spans="1:18" s="65" customFormat="1" ht="18.75" thickBot="1">
      <c r="A123" s="118" t="s">
        <v>798</v>
      </c>
      <c r="B123" s="118">
        <v>18</v>
      </c>
      <c r="C123" s="133" t="s">
        <v>1545</v>
      </c>
      <c r="D123" s="156">
        <f>SUM(D124:D128)</f>
        <v>1938</v>
      </c>
      <c r="E123" s="169">
        <f>SUM(E124:E128)</f>
        <v>133</v>
      </c>
      <c r="F123" s="181">
        <f t="shared" si="14"/>
        <v>14.6</v>
      </c>
      <c r="G123" s="174">
        <f aca="true" t="shared" si="27" ref="G123:P123">SUM(G124:G128)</f>
        <v>0</v>
      </c>
      <c r="H123" s="159">
        <f t="shared" si="27"/>
        <v>0</v>
      </c>
      <c r="I123" s="174">
        <f t="shared" si="27"/>
        <v>0</v>
      </c>
      <c r="J123" s="159">
        <f t="shared" si="27"/>
        <v>0</v>
      </c>
      <c r="K123" s="174">
        <f t="shared" si="27"/>
        <v>656</v>
      </c>
      <c r="L123" s="177">
        <f t="shared" si="27"/>
        <v>10</v>
      </c>
      <c r="M123" s="177">
        <f t="shared" si="27"/>
        <v>1282</v>
      </c>
      <c r="N123" s="159">
        <f t="shared" si="27"/>
        <v>123</v>
      </c>
      <c r="O123" s="174">
        <f t="shared" si="27"/>
        <v>0</v>
      </c>
      <c r="P123" s="160">
        <f t="shared" si="27"/>
        <v>0</v>
      </c>
      <c r="Q123" s="90"/>
      <c r="R123" s="97">
        <f t="shared" si="15"/>
        <v>0</v>
      </c>
    </row>
    <row r="124" spans="1:18" s="65" customFormat="1" ht="15.75">
      <c r="A124" s="128" t="s">
        <v>191</v>
      </c>
      <c r="B124" s="128">
        <v>97</v>
      </c>
      <c r="C124" s="129" t="s">
        <v>871</v>
      </c>
      <c r="D124" s="79">
        <f aca="true" t="shared" si="28" ref="D124:E128">G124+K124+M124+O124+I124</f>
        <v>133</v>
      </c>
      <c r="E124" s="85">
        <f t="shared" si="28"/>
        <v>14</v>
      </c>
      <c r="F124" s="157">
        <f t="shared" si="14"/>
        <v>9.5</v>
      </c>
      <c r="G124" s="175"/>
      <c r="H124" s="155"/>
      <c r="I124" s="175"/>
      <c r="J124" s="155"/>
      <c r="K124" s="175"/>
      <c r="L124" s="179"/>
      <c r="M124" s="179">
        <v>133</v>
      </c>
      <c r="N124" s="155">
        <v>14</v>
      </c>
      <c r="O124" s="175"/>
      <c r="P124" s="155"/>
      <c r="Q124" s="90"/>
      <c r="R124" s="97">
        <f t="shared" si="15"/>
        <v>0</v>
      </c>
    </row>
    <row r="125" spans="1:18" s="65" customFormat="1" ht="15.75">
      <c r="A125" s="130" t="s">
        <v>192</v>
      </c>
      <c r="B125" s="130">
        <v>98</v>
      </c>
      <c r="C125" s="122" t="s">
        <v>872</v>
      </c>
      <c r="D125" s="79">
        <f t="shared" si="28"/>
        <v>0</v>
      </c>
      <c r="E125" s="85">
        <f t="shared" si="28"/>
        <v>36</v>
      </c>
      <c r="F125" s="182">
        <f t="shared" si="14"/>
        <v>0</v>
      </c>
      <c r="G125" s="318"/>
      <c r="H125" s="317"/>
      <c r="I125" s="318"/>
      <c r="J125" s="317"/>
      <c r="K125" s="318"/>
      <c r="L125" s="319"/>
      <c r="M125" s="319"/>
      <c r="N125" s="317">
        <v>36</v>
      </c>
      <c r="O125" s="175"/>
      <c r="P125" s="155"/>
      <c r="Q125" s="90"/>
      <c r="R125" s="97">
        <f t="shared" si="15"/>
        <v>0</v>
      </c>
    </row>
    <row r="126" spans="1:18" s="65" customFormat="1" ht="15.75">
      <c r="A126" s="121" t="s">
        <v>193</v>
      </c>
      <c r="B126" s="121">
        <v>99</v>
      </c>
      <c r="C126" s="122" t="s">
        <v>433</v>
      </c>
      <c r="D126" s="79">
        <f t="shared" si="28"/>
        <v>0</v>
      </c>
      <c r="E126" s="85">
        <f t="shared" si="28"/>
        <v>0</v>
      </c>
      <c r="F126" s="157">
        <f t="shared" si="14"/>
        <v>0</v>
      </c>
      <c r="G126" s="175"/>
      <c r="H126" s="155"/>
      <c r="I126" s="175"/>
      <c r="J126" s="155"/>
      <c r="K126" s="175"/>
      <c r="L126" s="179"/>
      <c r="M126" s="179"/>
      <c r="N126" s="155"/>
      <c r="O126" s="175"/>
      <c r="P126" s="155"/>
      <c r="Q126" s="90"/>
      <c r="R126" s="97">
        <f t="shared" si="15"/>
        <v>0</v>
      </c>
    </row>
    <row r="127" spans="1:18" s="65" customFormat="1" ht="15.75">
      <c r="A127" s="121" t="s">
        <v>194</v>
      </c>
      <c r="B127" s="121">
        <v>100</v>
      </c>
      <c r="C127" s="122" t="s">
        <v>434</v>
      </c>
      <c r="D127" s="79">
        <f t="shared" si="28"/>
        <v>0</v>
      </c>
      <c r="E127" s="85">
        <f t="shared" si="28"/>
        <v>0</v>
      </c>
      <c r="F127" s="157">
        <f t="shared" si="14"/>
        <v>0</v>
      </c>
      <c r="G127" s="175"/>
      <c r="H127" s="155"/>
      <c r="I127" s="175"/>
      <c r="J127" s="155"/>
      <c r="K127" s="175"/>
      <c r="L127" s="179"/>
      <c r="M127" s="179"/>
      <c r="N127" s="155"/>
      <c r="O127" s="175"/>
      <c r="P127" s="155"/>
      <c r="Q127" s="90"/>
      <c r="R127" s="97">
        <f t="shared" si="15"/>
        <v>0</v>
      </c>
    </row>
    <row r="128" spans="1:18" s="65" customFormat="1" ht="16.5" thickBot="1">
      <c r="A128" s="131" t="s">
        <v>195</v>
      </c>
      <c r="B128" s="131">
        <v>101</v>
      </c>
      <c r="C128" s="132" t="s">
        <v>1546</v>
      </c>
      <c r="D128" s="79">
        <f t="shared" si="28"/>
        <v>1805</v>
      </c>
      <c r="E128" s="85">
        <f t="shared" si="28"/>
        <v>83</v>
      </c>
      <c r="F128" s="157">
        <f t="shared" si="14"/>
        <v>21.7</v>
      </c>
      <c r="G128" s="175"/>
      <c r="H128" s="155"/>
      <c r="I128" s="175"/>
      <c r="J128" s="155"/>
      <c r="K128" s="175">
        <v>656</v>
      </c>
      <c r="L128" s="179">
        <v>10</v>
      </c>
      <c r="M128" s="179">
        <v>1149</v>
      </c>
      <c r="N128" s="155">
        <v>73</v>
      </c>
      <c r="O128" s="175"/>
      <c r="P128" s="155"/>
      <c r="Q128" s="90"/>
      <c r="R128" s="97">
        <f t="shared" si="15"/>
        <v>0</v>
      </c>
    </row>
    <row r="129" spans="1:18" s="65" customFormat="1" ht="18.75" thickBot="1">
      <c r="A129" s="118">
        <v>18</v>
      </c>
      <c r="B129" s="118">
        <v>19</v>
      </c>
      <c r="C129" s="133" t="s">
        <v>511</v>
      </c>
      <c r="D129" s="156">
        <f>SUM(D130:D157)</f>
        <v>3498</v>
      </c>
      <c r="E129" s="169">
        <f>SUM(E130:E157)</f>
        <v>307</v>
      </c>
      <c r="F129" s="181">
        <f t="shared" si="14"/>
        <v>11.4</v>
      </c>
      <c r="G129" s="174">
        <f aca="true" t="shared" si="29" ref="G129:P129">SUM(G130:G157)</f>
        <v>0</v>
      </c>
      <c r="H129" s="159">
        <f t="shared" si="29"/>
        <v>0</v>
      </c>
      <c r="I129" s="174">
        <f t="shared" si="29"/>
        <v>0</v>
      </c>
      <c r="J129" s="159">
        <f t="shared" si="29"/>
        <v>0</v>
      </c>
      <c r="K129" s="174">
        <f t="shared" si="29"/>
        <v>0</v>
      </c>
      <c r="L129" s="177">
        <f t="shared" si="29"/>
        <v>0</v>
      </c>
      <c r="M129" s="177">
        <f t="shared" si="29"/>
        <v>3498</v>
      </c>
      <c r="N129" s="159">
        <f t="shared" si="29"/>
        <v>307</v>
      </c>
      <c r="O129" s="174">
        <f t="shared" si="29"/>
        <v>0</v>
      </c>
      <c r="P129" s="160">
        <f t="shared" si="29"/>
        <v>0</v>
      </c>
      <c r="Q129" s="90"/>
      <c r="R129" s="97">
        <f t="shared" si="15"/>
        <v>0</v>
      </c>
    </row>
    <row r="130" spans="1:18" s="65" customFormat="1" ht="15.75">
      <c r="A130" s="128" t="s">
        <v>196</v>
      </c>
      <c r="B130" s="128">
        <v>102</v>
      </c>
      <c r="C130" s="129" t="s">
        <v>873</v>
      </c>
      <c r="D130" s="79">
        <f aca="true" t="shared" si="30" ref="D130:E157">G130+K130+M130+O130+I130</f>
        <v>0</v>
      </c>
      <c r="E130" s="85">
        <f t="shared" si="30"/>
        <v>0</v>
      </c>
      <c r="F130" s="157">
        <f t="shared" si="14"/>
        <v>0</v>
      </c>
      <c r="G130" s="175"/>
      <c r="H130" s="155"/>
      <c r="I130" s="175"/>
      <c r="J130" s="155"/>
      <c r="K130" s="175"/>
      <c r="L130" s="179"/>
      <c r="M130" s="179"/>
      <c r="N130" s="155"/>
      <c r="O130" s="175"/>
      <c r="P130" s="155"/>
      <c r="Q130" s="90"/>
      <c r="R130" s="97">
        <f t="shared" si="15"/>
        <v>0</v>
      </c>
    </row>
    <row r="131" spans="1:18" s="65" customFormat="1" ht="24" customHeight="1">
      <c r="A131" s="130" t="s">
        <v>197</v>
      </c>
      <c r="B131" s="130">
        <v>103</v>
      </c>
      <c r="C131" s="122" t="s">
        <v>874</v>
      </c>
      <c r="D131" s="79">
        <f t="shared" si="30"/>
        <v>0</v>
      </c>
      <c r="E131" s="85">
        <f t="shared" si="30"/>
        <v>0</v>
      </c>
      <c r="F131" s="157">
        <f t="shared" si="14"/>
        <v>0</v>
      </c>
      <c r="G131" s="175"/>
      <c r="H131" s="155"/>
      <c r="I131" s="175"/>
      <c r="J131" s="155"/>
      <c r="K131" s="175"/>
      <c r="L131" s="179"/>
      <c r="M131" s="179"/>
      <c r="N131" s="155"/>
      <c r="O131" s="175"/>
      <c r="P131" s="155"/>
      <c r="Q131" s="89"/>
      <c r="R131" s="97">
        <f t="shared" si="15"/>
        <v>0</v>
      </c>
    </row>
    <row r="132" spans="1:18" s="65" customFormat="1" ht="21.75" customHeight="1">
      <c r="A132" s="130" t="s">
        <v>198</v>
      </c>
      <c r="B132" s="130">
        <v>104</v>
      </c>
      <c r="C132" s="122" t="s">
        <v>875</v>
      </c>
      <c r="D132" s="79">
        <f t="shared" si="30"/>
        <v>0</v>
      </c>
      <c r="E132" s="85">
        <f t="shared" si="30"/>
        <v>0</v>
      </c>
      <c r="F132" s="157">
        <f t="shared" si="14"/>
        <v>0</v>
      </c>
      <c r="G132" s="175"/>
      <c r="H132" s="155"/>
      <c r="I132" s="175"/>
      <c r="J132" s="155"/>
      <c r="K132" s="175"/>
      <c r="L132" s="179"/>
      <c r="M132" s="179"/>
      <c r="N132" s="155"/>
      <c r="O132" s="175"/>
      <c r="P132" s="155"/>
      <c r="Q132" s="90"/>
      <c r="R132" s="97">
        <f t="shared" si="15"/>
        <v>0</v>
      </c>
    </row>
    <row r="133" spans="1:18" s="65" customFormat="1" ht="19.5" customHeight="1">
      <c r="A133" s="130" t="s">
        <v>199</v>
      </c>
      <c r="B133" s="130">
        <v>105</v>
      </c>
      <c r="C133" s="122" t="s">
        <v>876</v>
      </c>
      <c r="D133" s="79">
        <f t="shared" si="30"/>
        <v>0</v>
      </c>
      <c r="E133" s="85">
        <f t="shared" si="30"/>
        <v>0</v>
      </c>
      <c r="F133" s="157">
        <f t="shared" si="14"/>
        <v>0</v>
      </c>
      <c r="G133" s="175"/>
      <c r="H133" s="155"/>
      <c r="I133" s="175"/>
      <c r="J133" s="155"/>
      <c r="K133" s="175"/>
      <c r="L133" s="179"/>
      <c r="M133" s="179"/>
      <c r="N133" s="155"/>
      <c r="O133" s="175"/>
      <c r="P133" s="155"/>
      <c r="Q133" s="90"/>
      <c r="R133" s="97">
        <f t="shared" si="15"/>
        <v>0</v>
      </c>
    </row>
    <row r="134" spans="1:18" s="65" customFormat="1" ht="19.5" customHeight="1">
      <c r="A134" s="130" t="s">
        <v>200</v>
      </c>
      <c r="B134" s="130">
        <v>106</v>
      </c>
      <c r="C134" s="122" t="s">
        <v>877</v>
      </c>
      <c r="D134" s="79">
        <f t="shared" si="30"/>
        <v>0</v>
      </c>
      <c r="E134" s="85">
        <f t="shared" si="30"/>
        <v>0</v>
      </c>
      <c r="F134" s="157">
        <f t="shared" si="14"/>
        <v>0</v>
      </c>
      <c r="G134" s="175"/>
      <c r="H134" s="155"/>
      <c r="I134" s="175"/>
      <c r="J134" s="155"/>
      <c r="K134" s="175"/>
      <c r="L134" s="179"/>
      <c r="M134" s="179"/>
      <c r="N134" s="155"/>
      <c r="O134" s="175"/>
      <c r="P134" s="155"/>
      <c r="Q134" s="90"/>
      <c r="R134" s="97">
        <f t="shared" si="15"/>
        <v>0</v>
      </c>
    </row>
    <row r="135" spans="1:18" s="65" customFormat="1" ht="19.5" customHeight="1">
      <c r="A135" s="130" t="s">
        <v>201</v>
      </c>
      <c r="B135" s="130">
        <v>107</v>
      </c>
      <c r="C135" s="122" t="s">
        <v>878</v>
      </c>
      <c r="D135" s="79">
        <f t="shared" si="30"/>
        <v>0</v>
      </c>
      <c r="E135" s="85">
        <f t="shared" si="30"/>
        <v>0</v>
      </c>
      <c r="F135" s="157">
        <f t="shared" si="14"/>
        <v>0</v>
      </c>
      <c r="G135" s="175"/>
      <c r="H135" s="155"/>
      <c r="I135" s="175"/>
      <c r="J135" s="155"/>
      <c r="K135" s="175"/>
      <c r="L135" s="179"/>
      <c r="M135" s="179"/>
      <c r="N135" s="155"/>
      <c r="O135" s="175"/>
      <c r="P135" s="155"/>
      <c r="Q135" s="90"/>
      <c r="R135" s="97">
        <f t="shared" si="15"/>
        <v>0</v>
      </c>
    </row>
    <row r="136" spans="1:18" s="65" customFormat="1" ht="27.75" customHeight="1">
      <c r="A136" s="130" t="s">
        <v>202</v>
      </c>
      <c r="B136" s="130">
        <v>108</v>
      </c>
      <c r="C136" s="122" t="s">
        <v>879</v>
      </c>
      <c r="D136" s="79">
        <f t="shared" si="30"/>
        <v>2896</v>
      </c>
      <c r="E136" s="85">
        <f t="shared" si="30"/>
        <v>229</v>
      </c>
      <c r="F136" s="157">
        <f t="shared" si="14"/>
        <v>12.6</v>
      </c>
      <c r="G136" s="175"/>
      <c r="H136" s="155"/>
      <c r="I136" s="175"/>
      <c r="J136" s="155"/>
      <c r="K136" s="175"/>
      <c r="L136" s="179"/>
      <c r="M136" s="179">
        <v>2896</v>
      </c>
      <c r="N136" s="155">
        <v>229</v>
      </c>
      <c r="O136" s="175"/>
      <c r="P136" s="155"/>
      <c r="Q136" s="90"/>
      <c r="R136" s="97">
        <f t="shared" si="15"/>
        <v>0</v>
      </c>
    </row>
    <row r="137" spans="1:18" s="65" customFormat="1" ht="39" customHeight="1">
      <c r="A137" s="130" t="s">
        <v>203</v>
      </c>
      <c r="B137" s="130">
        <v>109</v>
      </c>
      <c r="C137" s="122" t="s">
        <v>880</v>
      </c>
      <c r="D137" s="79">
        <f t="shared" si="30"/>
        <v>0</v>
      </c>
      <c r="E137" s="85">
        <f t="shared" si="30"/>
        <v>0</v>
      </c>
      <c r="F137" s="157">
        <f t="shared" si="14"/>
        <v>0</v>
      </c>
      <c r="G137" s="175"/>
      <c r="H137" s="155"/>
      <c r="I137" s="175"/>
      <c r="J137" s="155"/>
      <c r="K137" s="175"/>
      <c r="L137" s="179"/>
      <c r="M137" s="179"/>
      <c r="N137" s="155"/>
      <c r="O137" s="175"/>
      <c r="P137" s="155"/>
      <c r="Q137" s="90"/>
      <c r="R137" s="97">
        <f t="shared" si="15"/>
        <v>0</v>
      </c>
    </row>
    <row r="138" spans="1:18" s="65" customFormat="1" ht="39" customHeight="1">
      <c r="A138" s="130" t="s">
        <v>204</v>
      </c>
      <c r="B138" s="130">
        <v>110</v>
      </c>
      <c r="C138" s="122" t="s">
        <v>881</v>
      </c>
      <c r="D138" s="79">
        <f t="shared" si="30"/>
        <v>0</v>
      </c>
      <c r="E138" s="85">
        <f t="shared" si="30"/>
        <v>0</v>
      </c>
      <c r="F138" s="157">
        <f t="shared" si="14"/>
        <v>0</v>
      </c>
      <c r="G138" s="175"/>
      <c r="H138" s="155"/>
      <c r="I138" s="175"/>
      <c r="J138" s="155"/>
      <c r="K138" s="175"/>
      <c r="L138" s="179"/>
      <c r="M138" s="179"/>
      <c r="N138" s="155"/>
      <c r="O138" s="175"/>
      <c r="P138" s="155"/>
      <c r="Q138" s="90"/>
      <c r="R138" s="97">
        <f t="shared" si="15"/>
        <v>0</v>
      </c>
    </row>
    <row r="139" spans="1:18" s="65" customFormat="1" ht="22.5" customHeight="1">
      <c r="A139" s="130" t="s">
        <v>205</v>
      </c>
      <c r="B139" s="130">
        <v>111</v>
      </c>
      <c r="C139" s="122" t="s">
        <v>882</v>
      </c>
      <c r="D139" s="79">
        <f t="shared" si="30"/>
        <v>0</v>
      </c>
      <c r="E139" s="85">
        <f t="shared" si="30"/>
        <v>0</v>
      </c>
      <c r="F139" s="157">
        <f t="shared" si="14"/>
        <v>0</v>
      </c>
      <c r="G139" s="175"/>
      <c r="H139" s="155"/>
      <c r="I139" s="175"/>
      <c r="J139" s="155"/>
      <c r="K139" s="175"/>
      <c r="L139" s="179"/>
      <c r="M139" s="179"/>
      <c r="N139" s="155"/>
      <c r="O139" s="175"/>
      <c r="P139" s="155"/>
      <c r="Q139" s="90"/>
      <c r="R139" s="97">
        <f t="shared" si="15"/>
        <v>0</v>
      </c>
    </row>
    <row r="140" spans="1:18" s="65" customFormat="1" ht="15.75">
      <c r="A140" s="130" t="s">
        <v>206</v>
      </c>
      <c r="B140" s="130">
        <v>112</v>
      </c>
      <c r="C140" s="122" t="s">
        <v>883</v>
      </c>
      <c r="D140" s="79">
        <f t="shared" si="30"/>
        <v>0</v>
      </c>
      <c r="E140" s="85">
        <f t="shared" si="30"/>
        <v>0</v>
      </c>
      <c r="F140" s="157">
        <f aca="true" t="shared" si="31" ref="F140:F203">IF(E140=0,0,ROUND(D140/E140,1))</f>
        <v>0</v>
      </c>
      <c r="G140" s="175"/>
      <c r="H140" s="155"/>
      <c r="I140" s="175"/>
      <c r="J140" s="155"/>
      <c r="K140" s="175"/>
      <c r="L140" s="179"/>
      <c r="M140" s="179"/>
      <c r="N140" s="155"/>
      <c r="O140" s="175"/>
      <c r="P140" s="155"/>
      <c r="Q140" s="89"/>
      <c r="R140" s="97">
        <f aca="true" t="shared" si="32" ref="R140:R203">SUM(G140:P140)-(D140+E140)</f>
        <v>0</v>
      </c>
    </row>
    <row r="141" spans="1:18" s="65" customFormat="1" ht="15.75">
      <c r="A141" s="130" t="s">
        <v>207</v>
      </c>
      <c r="B141" s="130">
        <v>113</v>
      </c>
      <c r="C141" s="122" t="s">
        <v>884</v>
      </c>
      <c r="D141" s="79">
        <f t="shared" si="30"/>
        <v>0</v>
      </c>
      <c r="E141" s="85">
        <f t="shared" si="30"/>
        <v>0</v>
      </c>
      <c r="F141" s="157">
        <f t="shared" si="31"/>
        <v>0</v>
      </c>
      <c r="G141" s="175"/>
      <c r="H141" s="155"/>
      <c r="I141" s="175"/>
      <c r="J141" s="155"/>
      <c r="K141" s="175"/>
      <c r="L141" s="179"/>
      <c r="M141" s="179"/>
      <c r="N141" s="155"/>
      <c r="O141" s="175"/>
      <c r="P141" s="155"/>
      <c r="Q141" s="90"/>
      <c r="R141" s="97">
        <f t="shared" si="32"/>
        <v>0</v>
      </c>
    </row>
    <row r="142" spans="1:18" s="65" customFormat="1" ht="15.75">
      <c r="A142" s="130" t="s">
        <v>208</v>
      </c>
      <c r="B142" s="130">
        <v>114</v>
      </c>
      <c r="C142" s="123" t="s">
        <v>885</v>
      </c>
      <c r="D142" s="79">
        <f t="shared" si="30"/>
        <v>0</v>
      </c>
      <c r="E142" s="85">
        <f t="shared" si="30"/>
        <v>0</v>
      </c>
      <c r="F142" s="157">
        <f t="shared" si="31"/>
        <v>0</v>
      </c>
      <c r="G142" s="175"/>
      <c r="H142" s="155"/>
      <c r="I142" s="175"/>
      <c r="J142" s="155"/>
      <c r="K142" s="175"/>
      <c r="L142" s="179"/>
      <c r="M142" s="179"/>
      <c r="N142" s="155"/>
      <c r="O142" s="175"/>
      <c r="P142" s="155"/>
      <c r="Q142" s="90"/>
      <c r="R142" s="97">
        <f t="shared" si="32"/>
        <v>0</v>
      </c>
    </row>
    <row r="143" spans="1:18" s="65" customFormat="1" ht="15.75">
      <c r="A143" s="130" t="s">
        <v>209</v>
      </c>
      <c r="B143" s="130">
        <v>115</v>
      </c>
      <c r="C143" s="123" t="s">
        <v>886</v>
      </c>
      <c r="D143" s="79">
        <f t="shared" si="30"/>
        <v>0</v>
      </c>
      <c r="E143" s="85">
        <f t="shared" si="30"/>
        <v>0</v>
      </c>
      <c r="F143" s="157">
        <f t="shared" si="31"/>
        <v>0</v>
      </c>
      <c r="G143" s="175"/>
      <c r="H143" s="155"/>
      <c r="I143" s="175"/>
      <c r="J143" s="155"/>
      <c r="K143" s="175"/>
      <c r="L143" s="179"/>
      <c r="M143" s="179"/>
      <c r="N143" s="155"/>
      <c r="O143" s="175"/>
      <c r="P143" s="155"/>
      <c r="Q143" s="90"/>
      <c r="R143" s="97">
        <f t="shared" si="32"/>
        <v>0</v>
      </c>
    </row>
    <row r="144" spans="1:18" s="65" customFormat="1" ht="15.75">
      <c r="A144" s="130" t="s">
        <v>210</v>
      </c>
      <c r="B144" s="130">
        <v>116</v>
      </c>
      <c r="C144" s="122" t="s">
        <v>887</v>
      </c>
      <c r="D144" s="79">
        <f t="shared" si="30"/>
        <v>0</v>
      </c>
      <c r="E144" s="85">
        <f t="shared" si="30"/>
        <v>0</v>
      </c>
      <c r="F144" s="157">
        <f t="shared" si="31"/>
        <v>0</v>
      </c>
      <c r="G144" s="175"/>
      <c r="H144" s="155"/>
      <c r="I144" s="175"/>
      <c r="J144" s="155"/>
      <c r="K144" s="175"/>
      <c r="L144" s="179"/>
      <c r="M144" s="179"/>
      <c r="N144" s="155"/>
      <c r="O144" s="175"/>
      <c r="P144" s="155"/>
      <c r="Q144" s="90"/>
      <c r="R144" s="97">
        <f t="shared" si="32"/>
        <v>0</v>
      </c>
    </row>
    <row r="145" spans="1:18" s="65" customFormat="1" ht="15.75">
      <c r="A145" s="130" t="s">
        <v>211</v>
      </c>
      <c r="B145" s="130">
        <v>117</v>
      </c>
      <c r="C145" s="122" t="s">
        <v>888</v>
      </c>
      <c r="D145" s="79">
        <f t="shared" si="30"/>
        <v>0</v>
      </c>
      <c r="E145" s="85">
        <f t="shared" si="30"/>
        <v>0</v>
      </c>
      <c r="F145" s="157">
        <f t="shared" si="31"/>
        <v>0</v>
      </c>
      <c r="G145" s="175"/>
      <c r="H145" s="155"/>
      <c r="I145" s="175"/>
      <c r="J145" s="155"/>
      <c r="K145" s="175"/>
      <c r="L145" s="179"/>
      <c r="M145" s="179"/>
      <c r="N145" s="155"/>
      <c r="O145" s="175"/>
      <c r="P145" s="155"/>
      <c r="Q145" s="90"/>
      <c r="R145" s="97">
        <f t="shared" si="32"/>
        <v>0</v>
      </c>
    </row>
    <row r="146" spans="1:18" s="65" customFormat="1" ht="15.75">
      <c r="A146" s="130" t="s">
        <v>212</v>
      </c>
      <c r="B146" s="130">
        <v>118</v>
      </c>
      <c r="C146" s="122" t="s">
        <v>889</v>
      </c>
      <c r="D146" s="79">
        <f t="shared" si="30"/>
        <v>0</v>
      </c>
      <c r="E146" s="85">
        <f t="shared" si="30"/>
        <v>0</v>
      </c>
      <c r="F146" s="157">
        <f t="shared" si="31"/>
        <v>0</v>
      </c>
      <c r="G146" s="175"/>
      <c r="H146" s="155"/>
      <c r="I146" s="175"/>
      <c r="J146" s="155"/>
      <c r="K146" s="175"/>
      <c r="L146" s="179"/>
      <c r="M146" s="179"/>
      <c r="N146" s="155"/>
      <c r="O146" s="175"/>
      <c r="P146" s="155"/>
      <c r="Q146" s="89"/>
      <c r="R146" s="97">
        <f t="shared" si="32"/>
        <v>0</v>
      </c>
    </row>
    <row r="147" spans="1:18" s="65" customFormat="1" ht="15.75">
      <c r="A147" s="130" t="s">
        <v>213</v>
      </c>
      <c r="B147" s="130">
        <v>119</v>
      </c>
      <c r="C147" s="122" t="s">
        <v>890</v>
      </c>
      <c r="D147" s="79">
        <f t="shared" si="30"/>
        <v>0</v>
      </c>
      <c r="E147" s="85">
        <f t="shared" si="30"/>
        <v>0</v>
      </c>
      <c r="F147" s="157">
        <f t="shared" si="31"/>
        <v>0</v>
      </c>
      <c r="G147" s="175"/>
      <c r="H147" s="155"/>
      <c r="I147" s="175"/>
      <c r="J147" s="155"/>
      <c r="K147" s="175"/>
      <c r="L147" s="179"/>
      <c r="M147" s="179"/>
      <c r="N147" s="155"/>
      <c r="O147" s="175"/>
      <c r="P147" s="155"/>
      <c r="Q147" s="90"/>
      <c r="R147" s="97">
        <f t="shared" si="32"/>
        <v>0</v>
      </c>
    </row>
    <row r="148" spans="1:18" s="65" customFormat="1" ht="15.75">
      <c r="A148" s="130" t="s">
        <v>214</v>
      </c>
      <c r="B148" s="130">
        <v>120</v>
      </c>
      <c r="C148" s="122" t="s">
        <v>891</v>
      </c>
      <c r="D148" s="79">
        <f t="shared" si="30"/>
        <v>0</v>
      </c>
      <c r="E148" s="85">
        <f t="shared" si="30"/>
        <v>0</v>
      </c>
      <c r="F148" s="157">
        <f t="shared" si="31"/>
        <v>0</v>
      </c>
      <c r="G148" s="175"/>
      <c r="H148" s="155"/>
      <c r="I148" s="175"/>
      <c r="J148" s="155"/>
      <c r="K148" s="175"/>
      <c r="L148" s="179"/>
      <c r="M148" s="179"/>
      <c r="N148" s="155"/>
      <c r="O148" s="175"/>
      <c r="P148" s="155"/>
      <c r="Q148" s="90"/>
      <c r="R148" s="97">
        <f t="shared" si="32"/>
        <v>0</v>
      </c>
    </row>
    <row r="149" spans="1:18" s="65" customFormat="1" ht="15.75">
      <c r="A149" s="130" t="s">
        <v>215</v>
      </c>
      <c r="B149" s="130">
        <v>121</v>
      </c>
      <c r="C149" s="122" t="s">
        <v>892</v>
      </c>
      <c r="D149" s="79">
        <f t="shared" si="30"/>
        <v>0</v>
      </c>
      <c r="E149" s="85">
        <f t="shared" si="30"/>
        <v>0</v>
      </c>
      <c r="F149" s="157">
        <f t="shared" si="31"/>
        <v>0</v>
      </c>
      <c r="G149" s="175"/>
      <c r="H149" s="155"/>
      <c r="I149" s="175"/>
      <c r="J149" s="155"/>
      <c r="K149" s="175"/>
      <c r="L149" s="179"/>
      <c r="M149" s="179"/>
      <c r="N149" s="155"/>
      <c r="O149" s="175"/>
      <c r="P149" s="155"/>
      <c r="Q149" s="89"/>
      <c r="R149" s="97">
        <f t="shared" si="32"/>
        <v>0</v>
      </c>
    </row>
    <row r="150" spans="1:18" s="65" customFormat="1" ht="15.75">
      <c r="A150" s="130" t="s">
        <v>216</v>
      </c>
      <c r="B150" s="130">
        <v>122</v>
      </c>
      <c r="C150" s="123" t="s">
        <v>893</v>
      </c>
      <c r="D150" s="79">
        <f t="shared" si="30"/>
        <v>0</v>
      </c>
      <c r="E150" s="85">
        <f t="shared" si="30"/>
        <v>0</v>
      </c>
      <c r="F150" s="157">
        <f t="shared" si="31"/>
        <v>0</v>
      </c>
      <c r="G150" s="175"/>
      <c r="H150" s="155"/>
      <c r="I150" s="175"/>
      <c r="J150" s="155"/>
      <c r="K150" s="175"/>
      <c r="L150" s="179"/>
      <c r="M150" s="179"/>
      <c r="N150" s="155"/>
      <c r="O150" s="175"/>
      <c r="P150" s="155"/>
      <c r="Q150" s="90"/>
      <c r="R150" s="97">
        <f t="shared" si="32"/>
        <v>0</v>
      </c>
    </row>
    <row r="151" spans="1:18" s="65" customFormat="1" ht="15.75">
      <c r="A151" s="130" t="s">
        <v>217</v>
      </c>
      <c r="B151" s="130">
        <v>123</v>
      </c>
      <c r="C151" s="122" t="s">
        <v>894</v>
      </c>
      <c r="D151" s="79">
        <f t="shared" si="30"/>
        <v>0</v>
      </c>
      <c r="E151" s="85">
        <f t="shared" si="30"/>
        <v>0</v>
      </c>
      <c r="F151" s="157">
        <f t="shared" si="31"/>
        <v>0</v>
      </c>
      <c r="G151" s="175"/>
      <c r="H151" s="155"/>
      <c r="I151" s="175"/>
      <c r="J151" s="155"/>
      <c r="K151" s="175"/>
      <c r="L151" s="179"/>
      <c r="M151" s="179"/>
      <c r="N151" s="155"/>
      <c r="O151" s="175"/>
      <c r="P151" s="155"/>
      <c r="Q151" s="90"/>
      <c r="R151" s="97">
        <f t="shared" si="32"/>
        <v>0</v>
      </c>
    </row>
    <row r="152" spans="1:18" s="65" customFormat="1" ht="15.75">
      <c r="A152" s="130" t="s">
        <v>218</v>
      </c>
      <c r="B152" s="130">
        <v>124</v>
      </c>
      <c r="C152" s="122" t="s">
        <v>895</v>
      </c>
      <c r="D152" s="79">
        <f t="shared" si="30"/>
        <v>553</v>
      </c>
      <c r="E152" s="85">
        <f t="shared" si="30"/>
        <v>73</v>
      </c>
      <c r="F152" s="157">
        <f t="shared" si="31"/>
        <v>7.6</v>
      </c>
      <c r="G152" s="175"/>
      <c r="H152" s="155"/>
      <c r="I152" s="175"/>
      <c r="J152" s="155"/>
      <c r="K152" s="175"/>
      <c r="L152" s="179"/>
      <c r="M152" s="179">
        <v>553</v>
      </c>
      <c r="N152" s="155">
        <v>73</v>
      </c>
      <c r="O152" s="175"/>
      <c r="P152" s="155"/>
      <c r="Q152" s="90"/>
      <c r="R152" s="97">
        <f t="shared" si="32"/>
        <v>0</v>
      </c>
    </row>
    <row r="153" spans="1:18" s="65" customFormat="1" ht="32.25">
      <c r="A153" s="130" t="s">
        <v>219</v>
      </c>
      <c r="B153" s="130">
        <v>125</v>
      </c>
      <c r="C153" s="122" t="s">
        <v>896</v>
      </c>
      <c r="D153" s="79">
        <f t="shared" si="30"/>
        <v>0</v>
      </c>
      <c r="E153" s="85">
        <f t="shared" si="30"/>
        <v>0</v>
      </c>
      <c r="F153" s="157">
        <f t="shared" si="31"/>
        <v>0</v>
      </c>
      <c r="G153" s="175"/>
      <c r="H153" s="155"/>
      <c r="I153" s="175"/>
      <c r="J153" s="155"/>
      <c r="K153" s="175"/>
      <c r="L153" s="179"/>
      <c r="M153" s="179"/>
      <c r="N153" s="155"/>
      <c r="O153" s="175"/>
      <c r="P153" s="155"/>
      <c r="Q153" s="90"/>
      <c r="R153" s="97">
        <f t="shared" si="32"/>
        <v>0</v>
      </c>
    </row>
    <row r="154" spans="1:18" s="65" customFormat="1" ht="32.25">
      <c r="A154" s="130" t="s">
        <v>220</v>
      </c>
      <c r="B154" s="130">
        <v>126</v>
      </c>
      <c r="C154" s="123" t="s">
        <v>897</v>
      </c>
      <c r="D154" s="79">
        <f t="shared" si="30"/>
        <v>0</v>
      </c>
      <c r="E154" s="85">
        <f t="shared" si="30"/>
        <v>0</v>
      </c>
      <c r="F154" s="157">
        <f t="shared" si="31"/>
        <v>0</v>
      </c>
      <c r="G154" s="175"/>
      <c r="H154" s="155"/>
      <c r="I154" s="175"/>
      <c r="J154" s="155"/>
      <c r="K154" s="175"/>
      <c r="L154" s="179"/>
      <c r="M154" s="179"/>
      <c r="N154" s="155"/>
      <c r="O154" s="175"/>
      <c r="P154" s="155"/>
      <c r="Q154" s="90"/>
      <c r="R154" s="97">
        <f t="shared" si="32"/>
        <v>0</v>
      </c>
    </row>
    <row r="155" spans="1:18" s="65" customFormat="1" ht="32.25">
      <c r="A155" s="130" t="s">
        <v>221</v>
      </c>
      <c r="B155" s="130">
        <v>127</v>
      </c>
      <c r="C155" s="123" t="s">
        <v>898</v>
      </c>
      <c r="D155" s="79">
        <f t="shared" si="30"/>
        <v>0</v>
      </c>
      <c r="E155" s="85">
        <f t="shared" si="30"/>
        <v>0</v>
      </c>
      <c r="F155" s="157">
        <f t="shared" si="31"/>
        <v>0</v>
      </c>
      <c r="G155" s="175"/>
      <c r="H155" s="155"/>
      <c r="I155" s="175"/>
      <c r="J155" s="155"/>
      <c r="K155" s="175"/>
      <c r="L155" s="179"/>
      <c r="M155" s="179"/>
      <c r="N155" s="155"/>
      <c r="O155" s="175"/>
      <c r="P155" s="155"/>
      <c r="Q155" s="90"/>
      <c r="R155" s="97">
        <f t="shared" si="32"/>
        <v>0</v>
      </c>
    </row>
    <row r="156" spans="1:18" s="65" customFormat="1" ht="15.75">
      <c r="A156" s="130" t="s">
        <v>222</v>
      </c>
      <c r="B156" s="130">
        <v>128</v>
      </c>
      <c r="C156" s="122" t="s">
        <v>899</v>
      </c>
      <c r="D156" s="79">
        <f t="shared" si="30"/>
        <v>49</v>
      </c>
      <c r="E156" s="85">
        <f t="shared" si="30"/>
        <v>5</v>
      </c>
      <c r="F156" s="157">
        <f t="shared" si="31"/>
        <v>9.8</v>
      </c>
      <c r="G156" s="175"/>
      <c r="H156" s="155"/>
      <c r="I156" s="175"/>
      <c r="J156" s="155"/>
      <c r="K156" s="175"/>
      <c r="L156" s="179"/>
      <c r="M156" s="179">
        <v>49</v>
      </c>
      <c r="N156" s="155">
        <v>5</v>
      </c>
      <c r="O156" s="175"/>
      <c r="P156" s="155"/>
      <c r="Q156" s="89"/>
      <c r="R156" s="97">
        <f t="shared" si="32"/>
        <v>0</v>
      </c>
    </row>
    <row r="157" spans="1:18" s="69" customFormat="1" ht="16.5" thickBot="1">
      <c r="A157" s="130" t="s">
        <v>223</v>
      </c>
      <c r="B157" s="131">
        <v>129</v>
      </c>
      <c r="C157" s="132" t="s">
        <v>900</v>
      </c>
      <c r="D157" s="79">
        <f t="shared" si="30"/>
        <v>0</v>
      </c>
      <c r="E157" s="85">
        <f t="shared" si="30"/>
        <v>0</v>
      </c>
      <c r="F157" s="157">
        <f t="shared" si="31"/>
        <v>0</v>
      </c>
      <c r="G157" s="175"/>
      <c r="H157" s="155"/>
      <c r="I157" s="175"/>
      <c r="J157" s="155"/>
      <c r="K157" s="175"/>
      <c r="L157" s="179"/>
      <c r="M157" s="179"/>
      <c r="N157" s="155"/>
      <c r="O157" s="175"/>
      <c r="P157" s="155"/>
      <c r="Q157" s="91"/>
      <c r="R157" s="97">
        <f t="shared" si="32"/>
        <v>0</v>
      </c>
    </row>
    <row r="158" spans="1:18" s="65" customFormat="1" ht="18.75" thickBot="1">
      <c r="A158" s="118">
        <v>19</v>
      </c>
      <c r="B158" s="118">
        <v>20</v>
      </c>
      <c r="C158" s="133" t="s">
        <v>1239</v>
      </c>
      <c r="D158" s="156">
        <f>SUM(D159:D166)</f>
        <v>0</v>
      </c>
      <c r="E158" s="169">
        <f>SUM(E159:E166)</f>
        <v>0</v>
      </c>
      <c r="F158" s="181">
        <f t="shared" si="31"/>
        <v>0</v>
      </c>
      <c r="G158" s="174">
        <f aca="true" t="shared" si="33" ref="G158:P158">SUM(G159:G166)</f>
        <v>0</v>
      </c>
      <c r="H158" s="159">
        <f t="shared" si="33"/>
        <v>0</v>
      </c>
      <c r="I158" s="174">
        <f t="shared" si="33"/>
        <v>0</v>
      </c>
      <c r="J158" s="159">
        <f t="shared" si="33"/>
        <v>0</v>
      </c>
      <c r="K158" s="174">
        <f t="shared" si="33"/>
        <v>0</v>
      </c>
      <c r="L158" s="177">
        <f t="shared" si="33"/>
        <v>0</v>
      </c>
      <c r="M158" s="177">
        <f t="shared" si="33"/>
        <v>0</v>
      </c>
      <c r="N158" s="159">
        <f t="shared" si="33"/>
        <v>0</v>
      </c>
      <c r="O158" s="174">
        <f t="shared" si="33"/>
        <v>0</v>
      </c>
      <c r="P158" s="160">
        <f t="shared" si="33"/>
        <v>0</v>
      </c>
      <c r="Q158" s="90"/>
      <c r="R158" s="97">
        <f t="shared" si="32"/>
        <v>0</v>
      </c>
    </row>
    <row r="159" spans="1:18" s="65" customFormat="1" ht="15.75">
      <c r="A159" s="128" t="s">
        <v>224</v>
      </c>
      <c r="B159" s="128">
        <v>130</v>
      </c>
      <c r="C159" s="129" t="s">
        <v>1240</v>
      </c>
      <c r="D159" s="79">
        <f aca="true" t="shared" si="34" ref="D159:E166">G159+K159+M159+O159+I159</f>
        <v>0</v>
      </c>
      <c r="E159" s="85">
        <f t="shared" si="34"/>
        <v>0</v>
      </c>
      <c r="F159" s="157">
        <f t="shared" si="31"/>
        <v>0</v>
      </c>
      <c r="G159" s="175"/>
      <c r="H159" s="155"/>
      <c r="I159" s="175"/>
      <c r="J159" s="155"/>
      <c r="K159" s="175"/>
      <c r="L159" s="179"/>
      <c r="M159" s="179"/>
      <c r="N159" s="155"/>
      <c r="O159" s="175"/>
      <c r="P159" s="155"/>
      <c r="Q159" s="90"/>
      <c r="R159" s="97">
        <f t="shared" si="32"/>
        <v>0</v>
      </c>
    </row>
    <row r="160" spans="1:18" s="65" customFormat="1" ht="15.75">
      <c r="A160" s="130" t="s">
        <v>225</v>
      </c>
      <c r="B160" s="130">
        <v>131</v>
      </c>
      <c r="C160" s="122" t="s">
        <v>1241</v>
      </c>
      <c r="D160" s="79">
        <f t="shared" si="34"/>
        <v>0</v>
      </c>
      <c r="E160" s="85">
        <f t="shared" si="34"/>
        <v>0</v>
      </c>
      <c r="F160" s="157">
        <f t="shared" si="31"/>
        <v>0</v>
      </c>
      <c r="G160" s="175"/>
      <c r="H160" s="155"/>
      <c r="I160" s="175"/>
      <c r="J160" s="155"/>
      <c r="K160" s="175"/>
      <c r="L160" s="179"/>
      <c r="M160" s="179"/>
      <c r="N160" s="155"/>
      <c r="O160" s="175"/>
      <c r="P160" s="155"/>
      <c r="Q160" s="89"/>
      <c r="R160" s="97">
        <f t="shared" si="32"/>
        <v>0</v>
      </c>
    </row>
    <row r="161" spans="1:18" s="69" customFormat="1" ht="15.75">
      <c r="A161" s="130" t="s">
        <v>226</v>
      </c>
      <c r="B161" s="130">
        <v>132</v>
      </c>
      <c r="C161" s="122" t="s">
        <v>1242</v>
      </c>
      <c r="D161" s="79">
        <f t="shared" si="34"/>
        <v>0</v>
      </c>
      <c r="E161" s="85">
        <f t="shared" si="34"/>
        <v>0</v>
      </c>
      <c r="F161" s="157">
        <f t="shared" si="31"/>
        <v>0</v>
      </c>
      <c r="G161" s="175"/>
      <c r="H161" s="155"/>
      <c r="I161" s="175"/>
      <c r="J161" s="155"/>
      <c r="K161" s="175"/>
      <c r="L161" s="179"/>
      <c r="M161" s="179"/>
      <c r="N161" s="155"/>
      <c r="O161" s="175"/>
      <c r="P161" s="155"/>
      <c r="Q161" s="91"/>
      <c r="R161" s="97">
        <f t="shared" si="32"/>
        <v>0</v>
      </c>
    </row>
    <row r="162" spans="1:18" s="65" customFormat="1" ht="32.25">
      <c r="A162" s="130" t="s">
        <v>227</v>
      </c>
      <c r="B162" s="130">
        <v>133</v>
      </c>
      <c r="C162" s="122" t="s">
        <v>1243</v>
      </c>
      <c r="D162" s="79">
        <f t="shared" si="34"/>
        <v>0</v>
      </c>
      <c r="E162" s="85">
        <f t="shared" si="34"/>
        <v>0</v>
      </c>
      <c r="F162" s="157">
        <f t="shared" si="31"/>
        <v>0</v>
      </c>
      <c r="G162" s="175"/>
      <c r="H162" s="155"/>
      <c r="I162" s="175"/>
      <c r="J162" s="155"/>
      <c r="K162" s="175"/>
      <c r="L162" s="179"/>
      <c r="M162" s="179"/>
      <c r="N162" s="155"/>
      <c r="O162" s="175"/>
      <c r="P162" s="155"/>
      <c r="Q162" s="89"/>
      <c r="R162" s="97">
        <f t="shared" si="32"/>
        <v>0</v>
      </c>
    </row>
    <row r="163" spans="1:18" s="65" customFormat="1" ht="15.75">
      <c r="A163" s="130" t="s">
        <v>228</v>
      </c>
      <c r="B163" s="130">
        <v>134</v>
      </c>
      <c r="C163" s="122" t="s">
        <v>901</v>
      </c>
      <c r="D163" s="79">
        <f t="shared" si="34"/>
        <v>0</v>
      </c>
      <c r="E163" s="85">
        <f t="shared" si="34"/>
        <v>0</v>
      </c>
      <c r="F163" s="157">
        <f t="shared" si="31"/>
        <v>0</v>
      </c>
      <c r="G163" s="175"/>
      <c r="H163" s="155"/>
      <c r="I163" s="175"/>
      <c r="J163" s="155"/>
      <c r="K163" s="175"/>
      <c r="L163" s="179"/>
      <c r="M163" s="179"/>
      <c r="N163" s="155"/>
      <c r="O163" s="175"/>
      <c r="P163" s="155"/>
      <c r="Q163" s="90"/>
      <c r="R163" s="97">
        <f t="shared" si="32"/>
        <v>0</v>
      </c>
    </row>
    <row r="164" spans="1:18" s="65" customFormat="1" ht="15.75">
      <c r="A164" s="130" t="s">
        <v>229</v>
      </c>
      <c r="B164" s="130">
        <v>135</v>
      </c>
      <c r="C164" s="122" t="s">
        <v>902</v>
      </c>
      <c r="D164" s="79">
        <f t="shared" si="34"/>
        <v>0</v>
      </c>
      <c r="E164" s="85">
        <f t="shared" si="34"/>
        <v>0</v>
      </c>
      <c r="F164" s="157">
        <f t="shared" si="31"/>
        <v>0</v>
      </c>
      <c r="G164" s="175"/>
      <c r="H164" s="155"/>
      <c r="I164" s="175"/>
      <c r="J164" s="155"/>
      <c r="K164" s="175"/>
      <c r="L164" s="179"/>
      <c r="M164" s="179"/>
      <c r="N164" s="155"/>
      <c r="O164" s="175"/>
      <c r="P164" s="155"/>
      <c r="Q164" s="90"/>
      <c r="R164" s="97">
        <f t="shared" si="32"/>
        <v>0</v>
      </c>
    </row>
    <row r="165" spans="1:18" s="65" customFormat="1" ht="15.75">
      <c r="A165" s="130" t="s">
        <v>230</v>
      </c>
      <c r="B165" s="130">
        <v>136</v>
      </c>
      <c r="C165" s="122" t="s">
        <v>903</v>
      </c>
      <c r="D165" s="79">
        <f t="shared" si="34"/>
        <v>0</v>
      </c>
      <c r="E165" s="85">
        <f t="shared" si="34"/>
        <v>0</v>
      </c>
      <c r="F165" s="157">
        <f t="shared" si="31"/>
        <v>0</v>
      </c>
      <c r="G165" s="175"/>
      <c r="H165" s="155"/>
      <c r="I165" s="175"/>
      <c r="J165" s="155"/>
      <c r="K165" s="175"/>
      <c r="L165" s="179"/>
      <c r="M165" s="179"/>
      <c r="N165" s="155"/>
      <c r="O165" s="175"/>
      <c r="P165" s="155"/>
      <c r="Q165" s="90"/>
      <c r="R165" s="97">
        <f t="shared" si="32"/>
        <v>0</v>
      </c>
    </row>
    <row r="166" spans="1:18" s="65" customFormat="1" ht="16.5" thickBot="1">
      <c r="A166" s="131" t="s">
        <v>231</v>
      </c>
      <c r="B166" s="131">
        <v>137</v>
      </c>
      <c r="C166" s="132" t="s">
        <v>904</v>
      </c>
      <c r="D166" s="79">
        <f t="shared" si="34"/>
        <v>0</v>
      </c>
      <c r="E166" s="85">
        <f t="shared" si="34"/>
        <v>0</v>
      </c>
      <c r="F166" s="157">
        <f t="shared" si="31"/>
        <v>0</v>
      </c>
      <c r="G166" s="175"/>
      <c r="H166" s="155"/>
      <c r="I166" s="175"/>
      <c r="J166" s="155"/>
      <c r="K166" s="175"/>
      <c r="L166" s="179"/>
      <c r="M166" s="179"/>
      <c r="N166" s="155"/>
      <c r="O166" s="175"/>
      <c r="P166" s="155"/>
      <c r="Q166" s="90"/>
      <c r="R166" s="97">
        <f t="shared" si="32"/>
        <v>0</v>
      </c>
    </row>
    <row r="167" spans="1:18" s="65" customFormat="1" ht="18.75" thickBot="1">
      <c r="A167" s="118">
        <v>20</v>
      </c>
      <c r="B167" s="118">
        <v>21</v>
      </c>
      <c r="C167" s="133" t="s">
        <v>1230</v>
      </c>
      <c r="D167" s="156">
        <f>SUM(D168:D174)</f>
        <v>0</v>
      </c>
      <c r="E167" s="169">
        <f>SUM(E168:E174)</f>
        <v>0</v>
      </c>
      <c r="F167" s="181">
        <f t="shared" si="31"/>
        <v>0</v>
      </c>
      <c r="G167" s="174">
        <f aca="true" t="shared" si="35" ref="G167:P167">SUM(G168:G174)</f>
        <v>0</v>
      </c>
      <c r="H167" s="159">
        <f t="shared" si="35"/>
        <v>0</v>
      </c>
      <c r="I167" s="174">
        <f t="shared" si="35"/>
        <v>0</v>
      </c>
      <c r="J167" s="159">
        <f t="shared" si="35"/>
        <v>0</v>
      </c>
      <c r="K167" s="174">
        <f t="shared" si="35"/>
        <v>0</v>
      </c>
      <c r="L167" s="177">
        <f t="shared" si="35"/>
        <v>0</v>
      </c>
      <c r="M167" s="177">
        <f t="shared" si="35"/>
        <v>0</v>
      </c>
      <c r="N167" s="159">
        <f t="shared" si="35"/>
        <v>0</v>
      </c>
      <c r="O167" s="174">
        <f t="shared" si="35"/>
        <v>0</v>
      </c>
      <c r="P167" s="160">
        <f t="shared" si="35"/>
        <v>0</v>
      </c>
      <c r="Q167" s="90"/>
      <c r="R167" s="97">
        <f t="shared" si="32"/>
        <v>0</v>
      </c>
    </row>
    <row r="168" spans="1:18" s="65" customFormat="1" ht="15.75">
      <c r="A168" s="128" t="s">
        <v>232</v>
      </c>
      <c r="B168" s="128">
        <v>138</v>
      </c>
      <c r="C168" s="129" t="s">
        <v>905</v>
      </c>
      <c r="D168" s="79">
        <f aca="true" t="shared" si="36" ref="D168:E174">G168+K168+M168+O168+I168</f>
        <v>0</v>
      </c>
      <c r="E168" s="85">
        <f t="shared" si="36"/>
        <v>0</v>
      </c>
      <c r="F168" s="157">
        <f t="shared" si="31"/>
        <v>0</v>
      </c>
      <c r="G168" s="175"/>
      <c r="H168" s="155"/>
      <c r="I168" s="175"/>
      <c r="J168" s="155"/>
      <c r="K168" s="175"/>
      <c r="L168" s="179"/>
      <c r="M168" s="179"/>
      <c r="N168" s="155"/>
      <c r="O168" s="175"/>
      <c r="P168" s="155"/>
      <c r="Q168" s="90"/>
      <c r="R168" s="97">
        <f t="shared" si="32"/>
        <v>0</v>
      </c>
    </row>
    <row r="169" spans="1:18" s="65" customFormat="1" ht="15.75">
      <c r="A169" s="130" t="s">
        <v>233</v>
      </c>
      <c r="B169" s="130">
        <v>139</v>
      </c>
      <c r="C169" s="122" t="s">
        <v>906</v>
      </c>
      <c r="D169" s="79">
        <f t="shared" si="36"/>
        <v>0</v>
      </c>
      <c r="E169" s="85">
        <f t="shared" si="36"/>
        <v>0</v>
      </c>
      <c r="F169" s="157">
        <f t="shared" si="31"/>
        <v>0</v>
      </c>
      <c r="G169" s="175"/>
      <c r="H169" s="155"/>
      <c r="I169" s="175"/>
      <c r="J169" s="155"/>
      <c r="K169" s="175"/>
      <c r="L169" s="179"/>
      <c r="M169" s="179"/>
      <c r="N169" s="155"/>
      <c r="O169" s="175"/>
      <c r="P169" s="155"/>
      <c r="Q169" s="90"/>
      <c r="R169" s="97">
        <f t="shared" si="32"/>
        <v>0</v>
      </c>
    </row>
    <row r="170" spans="1:18" s="65" customFormat="1" ht="15.75">
      <c r="A170" s="130" t="s">
        <v>234</v>
      </c>
      <c r="B170" s="130">
        <v>140</v>
      </c>
      <c r="C170" s="122" t="s">
        <v>907</v>
      </c>
      <c r="D170" s="79">
        <f t="shared" si="36"/>
        <v>0</v>
      </c>
      <c r="E170" s="85">
        <f t="shared" si="36"/>
        <v>0</v>
      </c>
      <c r="F170" s="157">
        <f t="shared" si="31"/>
        <v>0</v>
      </c>
      <c r="G170" s="175"/>
      <c r="H170" s="155"/>
      <c r="I170" s="175"/>
      <c r="J170" s="155"/>
      <c r="K170" s="175"/>
      <c r="L170" s="179"/>
      <c r="M170" s="179"/>
      <c r="N170" s="155"/>
      <c r="O170" s="175"/>
      <c r="P170" s="155"/>
      <c r="Q170" s="89"/>
      <c r="R170" s="97">
        <f t="shared" si="32"/>
        <v>0</v>
      </c>
    </row>
    <row r="171" spans="1:18" s="65" customFormat="1" ht="15.75">
      <c r="A171" s="130" t="s">
        <v>235</v>
      </c>
      <c r="B171" s="130">
        <v>141</v>
      </c>
      <c r="C171" s="122" t="s">
        <v>908</v>
      </c>
      <c r="D171" s="79">
        <f t="shared" si="36"/>
        <v>0</v>
      </c>
      <c r="E171" s="85">
        <f t="shared" si="36"/>
        <v>0</v>
      </c>
      <c r="F171" s="157">
        <f t="shared" si="31"/>
        <v>0</v>
      </c>
      <c r="G171" s="175"/>
      <c r="H171" s="155"/>
      <c r="I171" s="175"/>
      <c r="J171" s="155"/>
      <c r="K171" s="175"/>
      <c r="L171" s="179"/>
      <c r="M171" s="179"/>
      <c r="N171" s="155"/>
      <c r="O171" s="175"/>
      <c r="P171" s="155"/>
      <c r="Q171" s="90"/>
      <c r="R171" s="97">
        <f t="shared" si="32"/>
        <v>0</v>
      </c>
    </row>
    <row r="172" spans="1:18" s="65" customFormat="1" ht="15.75">
      <c r="A172" s="130" t="s">
        <v>236</v>
      </c>
      <c r="B172" s="130">
        <v>142</v>
      </c>
      <c r="C172" s="122" t="s">
        <v>909</v>
      </c>
      <c r="D172" s="79">
        <f t="shared" si="36"/>
        <v>0</v>
      </c>
      <c r="E172" s="85">
        <f t="shared" si="36"/>
        <v>0</v>
      </c>
      <c r="F172" s="157">
        <f t="shared" si="31"/>
        <v>0</v>
      </c>
      <c r="G172" s="175"/>
      <c r="H172" s="155"/>
      <c r="I172" s="175"/>
      <c r="J172" s="155"/>
      <c r="K172" s="175"/>
      <c r="L172" s="179"/>
      <c r="M172" s="179"/>
      <c r="N172" s="155"/>
      <c r="O172" s="175"/>
      <c r="P172" s="155"/>
      <c r="Q172" s="90"/>
      <c r="R172" s="97">
        <f t="shared" si="32"/>
        <v>0</v>
      </c>
    </row>
    <row r="173" spans="1:18" s="65" customFormat="1" ht="15.75">
      <c r="A173" s="130" t="s">
        <v>237</v>
      </c>
      <c r="B173" s="130">
        <v>143</v>
      </c>
      <c r="C173" s="122" t="s">
        <v>1231</v>
      </c>
      <c r="D173" s="79">
        <f t="shared" si="36"/>
        <v>0</v>
      </c>
      <c r="E173" s="85">
        <f t="shared" si="36"/>
        <v>0</v>
      </c>
      <c r="F173" s="157">
        <f t="shared" si="31"/>
        <v>0</v>
      </c>
      <c r="G173" s="175"/>
      <c r="H173" s="155"/>
      <c r="I173" s="175"/>
      <c r="J173" s="155"/>
      <c r="K173" s="175"/>
      <c r="L173" s="179"/>
      <c r="M173" s="179"/>
      <c r="N173" s="155"/>
      <c r="O173" s="175"/>
      <c r="P173" s="155"/>
      <c r="Q173" s="90"/>
      <c r="R173" s="97">
        <f t="shared" si="32"/>
        <v>0</v>
      </c>
    </row>
    <row r="174" spans="1:18" s="65" customFormat="1" ht="18.75" thickBot="1">
      <c r="A174" s="142" t="s">
        <v>238</v>
      </c>
      <c r="B174" s="142">
        <v>144</v>
      </c>
      <c r="C174" s="126" t="s">
        <v>910</v>
      </c>
      <c r="D174" s="79">
        <f t="shared" si="36"/>
        <v>0</v>
      </c>
      <c r="E174" s="85">
        <f t="shared" si="36"/>
        <v>0</v>
      </c>
      <c r="F174" s="157">
        <f t="shared" si="31"/>
        <v>0</v>
      </c>
      <c r="G174" s="175"/>
      <c r="H174" s="155"/>
      <c r="I174" s="175"/>
      <c r="J174" s="155"/>
      <c r="K174" s="175"/>
      <c r="L174" s="179"/>
      <c r="M174" s="179"/>
      <c r="N174" s="155"/>
      <c r="O174" s="175"/>
      <c r="P174" s="155"/>
      <c r="Q174" s="89"/>
      <c r="R174" s="97">
        <f t="shared" si="32"/>
        <v>0</v>
      </c>
    </row>
    <row r="175" spans="1:18" s="65" customFormat="1" ht="18.75" thickBot="1">
      <c r="A175" s="118">
        <v>21</v>
      </c>
      <c r="B175" s="118">
        <v>22</v>
      </c>
      <c r="C175" s="133" t="s">
        <v>911</v>
      </c>
      <c r="D175" s="156">
        <f>SUM(D176:D180)</f>
        <v>943</v>
      </c>
      <c r="E175" s="169">
        <f>SUM(E176:E180)</f>
        <v>142</v>
      </c>
      <c r="F175" s="181">
        <f t="shared" si="31"/>
        <v>6.6</v>
      </c>
      <c r="G175" s="174">
        <f aca="true" t="shared" si="37" ref="G175:P175">SUM(G176:G180)</f>
        <v>0</v>
      </c>
      <c r="H175" s="159">
        <f t="shared" si="37"/>
        <v>0</v>
      </c>
      <c r="I175" s="174">
        <f t="shared" si="37"/>
        <v>0</v>
      </c>
      <c r="J175" s="159">
        <f t="shared" si="37"/>
        <v>0</v>
      </c>
      <c r="K175" s="174">
        <f t="shared" si="37"/>
        <v>943</v>
      </c>
      <c r="L175" s="177">
        <f t="shared" si="37"/>
        <v>142</v>
      </c>
      <c r="M175" s="177">
        <f t="shared" si="37"/>
        <v>0</v>
      </c>
      <c r="N175" s="159">
        <f t="shared" si="37"/>
        <v>0</v>
      </c>
      <c r="O175" s="174">
        <f t="shared" si="37"/>
        <v>0</v>
      </c>
      <c r="P175" s="160">
        <f t="shared" si="37"/>
        <v>0</v>
      </c>
      <c r="Q175" s="90"/>
      <c r="R175" s="97">
        <f t="shared" si="32"/>
        <v>0</v>
      </c>
    </row>
    <row r="176" spans="1:18" s="65" customFormat="1" ht="15.75">
      <c r="A176" s="143" t="s">
        <v>239</v>
      </c>
      <c r="B176" s="143">
        <v>145</v>
      </c>
      <c r="C176" s="144" t="s">
        <v>912</v>
      </c>
      <c r="D176" s="79">
        <f aca="true" t="shared" si="38" ref="D176:E180">G176+K176+M176+O176+I176</f>
        <v>0</v>
      </c>
      <c r="E176" s="85">
        <f t="shared" si="38"/>
        <v>0</v>
      </c>
      <c r="F176" s="157">
        <f t="shared" si="31"/>
        <v>0</v>
      </c>
      <c r="G176" s="175"/>
      <c r="H176" s="155"/>
      <c r="I176" s="175"/>
      <c r="J176" s="155"/>
      <c r="K176" s="175"/>
      <c r="L176" s="179"/>
      <c r="M176" s="179"/>
      <c r="N176" s="155"/>
      <c r="O176" s="175"/>
      <c r="P176" s="155"/>
      <c r="Q176" s="90"/>
      <c r="R176" s="97">
        <f t="shared" si="32"/>
        <v>0</v>
      </c>
    </row>
    <row r="177" spans="1:18" s="65" customFormat="1" ht="15.75">
      <c r="A177" s="145" t="s">
        <v>240</v>
      </c>
      <c r="B177" s="145">
        <v>146</v>
      </c>
      <c r="C177" s="146" t="s">
        <v>913</v>
      </c>
      <c r="D177" s="79">
        <f t="shared" si="38"/>
        <v>943</v>
      </c>
      <c r="E177" s="85">
        <f t="shared" si="38"/>
        <v>142</v>
      </c>
      <c r="F177" s="157">
        <f t="shared" si="31"/>
        <v>6.6</v>
      </c>
      <c r="G177" s="175"/>
      <c r="H177" s="155"/>
      <c r="I177" s="175"/>
      <c r="J177" s="155"/>
      <c r="K177" s="175">
        <v>943</v>
      </c>
      <c r="L177" s="179">
        <v>142</v>
      </c>
      <c r="M177" s="179"/>
      <c r="N177" s="155"/>
      <c r="O177" s="175"/>
      <c r="P177" s="155"/>
      <c r="Q177" s="90"/>
      <c r="R177" s="97">
        <f t="shared" si="32"/>
        <v>0</v>
      </c>
    </row>
    <row r="178" spans="1:18" s="65" customFormat="1" ht="15.75">
      <c r="A178" s="145" t="s">
        <v>241</v>
      </c>
      <c r="B178" s="145">
        <v>147</v>
      </c>
      <c r="C178" s="146" t="s">
        <v>914</v>
      </c>
      <c r="D178" s="79">
        <f t="shared" si="38"/>
        <v>0</v>
      </c>
      <c r="E178" s="85">
        <f t="shared" si="38"/>
        <v>0</v>
      </c>
      <c r="F178" s="157">
        <f t="shared" si="31"/>
        <v>0</v>
      </c>
      <c r="G178" s="175"/>
      <c r="H178" s="155"/>
      <c r="I178" s="175"/>
      <c r="J178" s="155"/>
      <c r="K178" s="175"/>
      <c r="L178" s="179"/>
      <c r="M178" s="179"/>
      <c r="N178" s="155"/>
      <c r="O178" s="175"/>
      <c r="P178" s="155"/>
      <c r="Q178" s="89"/>
      <c r="R178" s="97">
        <f t="shared" si="32"/>
        <v>0</v>
      </c>
    </row>
    <row r="179" spans="1:18" s="65" customFormat="1" ht="15.75">
      <c r="A179" s="145" t="s">
        <v>242</v>
      </c>
      <c r="B179" s="145">
        <v>148</v>
      </c>
      <c r="C179" s="146" t="s">
        <v>915</v>
      </c>
      <c r="D179" s="79">
        <f t="shared" si="38"/>
        <v>0</v>
      </c>
      <c r="E179" s="85">
        <f t="shared" si="38"/>
        <v>0</v>
      </c>
      <c r="F179" s="157">
        <f t="shared" si="31"/>
        <v>0</v>
      </c>
      <c r="G179" s="175"/>
      <c r="H179" s="155"/>
      <c r="I179" s="175"/>
      <c r="J179" s="155"/>
      <c r="K179" s="175"/>
      <c r="L179" s="179"/>
      <c r="M179" s="179"/>
      <c r="N179" s="155"/>
      <c r="O179" s="175"/>
      <c r="P179" s="155"/>
      <c r="Q179" s="90"/>
      <c r="R179" s="97">
        <f t="shared" si="32"/>
        <v>0</v>
      </c>
    </row>
    <row r="180" spans="1:18" s="65" customFormat="1" ht="16.5" thickBot="1">
      <c r="A180" s="147" t="s">
        <v>243</v>
      </c>
      <c r="B180" s="147">
        <v>149</v>
      </c>
      <c r="C180" s="148" t="s">
        <v>916</v>
      </c>
      <c r="D180" s="79">
        <f t="shared" si="38"/>
        <v>0</v>
      </c>
      <c r="E180" s="85">
        <f t="shared" si="38"/>
        <v>0</v>
      </c>
      <c r="F180" s="157">
        <f t="shared" si="31"/>
        <v>0</v>
      </c>
      <c r="G180" s="175"/>
      <c r="H180" s="155"/>
      <c r="I180" s="175"/>
      <c r="J180" s="155"/>
      <c r="K180" s="175"/>
      <c r="L180" s="179"/>
      <c r="M180" s="179"/>
      <c r="N180" s="155"/>
      <c r="O180" s="175"/>
      <c r="P180" s="155"/>
      <c r="Q180" s="90"/>
      <c r="R180" s="97">
        <f t="shared" si="32"/>
        <v>0</v>
      </c>
    </row>
    <row r="181" spans="1:18" s="65" customFormat="1" ht="18.75" thickBot="1">
      <c r="A181" s="118">
        <v>22</v>
      </c>
      <c r="B181" s="118">
        <v>23</v>
      </c>
      <c r="C181" s="133" t="s">
        <v>1547</v>
      </c>
      <c r="D181" s="156">
        <f>SUM(D182:D185)</f>
        <v>0</v>
      </c>
      <c r="E181" s="169">
        <f>SUM(E182:E185)</f>
        <v>0</v>
      </c>
      <c r="F181" s="181">
        <f t="shared" si="31"/>
        <v>0</v>
      </c>
      <c r="G181" s="174">
        <f aca="true" t="shared" si="39" ref="G181:P181">SUM(G182:G185)</f>
        <v>0</v>
      </c>
      <c r="H181" s="159">
        <f t="shared" si="39"/>
        <v>0</v>
      </c>
      <c r="I181" s="174">
        <f t="shared" si="39"/>
        <v>0</v>
      </c>
      <c r="J181" s="159">
        <f t="shared" si="39"/>
        <v>0</v>
      </c>
      <c r="K181" s="174">
        <f t="shared" si="39"/>
        <v>0</v>
      </c>
      <c r="L181" s="177">
        <f t="shared" si="39"/>
        <v>0</v>
      </c>
      <c r="M181" s="177">
        <f t="shared" si="39"/>
        <v>0</v>
      </c>
      <c r="N181" s="159">
        <f t="shared" si="39"/>
        <v>0</v>
      </c>
      <c r="O181" s="174">
        <f t="shared" si="39"/>
        <v>0</v>
      </c>
      <c r="P181" s="160">
        <f t="shared" si="39"/>
        <v>0</v>
      </c>
      <c r="Q181" s="90"/>
      <c r="R181" s="97">
        <f t="shared" si="32"/>
        <v>0</v>
      </c>
    </row>
    <row r="182" spans="1:18" s="65" customFormat="1" ht="15.75">
      <c r="A182" s="128" t="s">
        <v>244</v>
      </c>
      <c r="B182" s="128">
        <v>150</v>
      </c>
      <c r="C182" s="129" t="s">
        <v>1548</v>
      </c>
      <c r="D182" s="79">
        <f aca="true" t="shared" si="40" ref="D182:E185">G182+K182+M182+O182+I182</f>
        <v>0</v>
      </c>
      <c r="E182" s="85">
        <f t="shared" si="40"/>
        <v>0</v>
      </c>
      <c r="F182" s="157">
        <f t="shared" si="31"/>
        <v>0</v>
      </c>
      <c r="G182" s="175"/>
      <c r="H182" s="155"/>
      <c r="I182" s="175"/>
      <c r="J182" s="155"/>
      <c r="K182" s="175"/>
      <c r="L182" s="179"/>
      <c r="M182" s="179"/>
      <c r="N182" s="155"/>
      <c r="O182" s="175"/>
      <c r="P182" s="155"/>
      <c r="Q182" s="90"/>
      <c r="R182" s="97">
        <f t="shared" si="32"/>
        <v>0</v>
      </c>
    </row>
    <row r="183" spans="1:18" s="65" customFormat="1" ht="32.25">
      <c r="A183" s="130" t="s">
        <v>245</v>
      </c>
      <c r="B183" s="130">
        <v>151</v>
      </c>
      <c r="C183" s="122" t="s">
        <v>1549</v>
      </c>
      <c r="D183" s="79">
        <f t="shared" si="40"/>
        <v>0</v>
      </c>
      <c r="E183" s="85">
        <f t="shared" si="40"/>
        <v>0</v>
      </c>
      <c r="F183" s="157">
        <f t="shared" si="31"/>
        <v>0</v>
      </c>
      <c r="G183" s="175"/>
      <c r="H183" s="155"/>
      <c r="I183" s="175"/>
      <c r="J183" s="155"/>
      <c r="K183" s="175"/>
      <c r="L183" s="179"/>
      <c r="M183" s="179"/>
      <c r="N183" s="155"/>
      <c r="O183" s="175"/>
      <c r="P183" s="155"/>
      <c r="Q183" s="90"/>
      <c r="R183" s="97">
        <f t="shared" si="32"/>
        <v>0</v>
      </c>
    </row>
    <row r="184" spans="1:18" s="65" customFormat="1" ht="15.75">
      <c r="A184" s="130" t="s">
        <v>246</v>
      </c>
      <c r="B184" s="130">
        <v>152</v>
      </c>
      <c r="C184" s="122" t="s">
        <v>1550</v>
      </c>
      <c r="D184" s="79">
        <f t="shared" si="40"/>
        <v>0</v>
      </c>
      <c r="E184" s="85">
        <f t="shared" si="40"/>
        <v>0</v>
      </c>
      <c r="F184" s="157">
        <f t="shared" si="31"/>
        <v>0</v>
      </c>
      <c r="G184" s="175"/>
      <c r="H184" s="155"/>
      <c r="I184" s="175"/>
      <c r="J184" s="155"/>
      <c r="K184" s="175"/>
      <c r="L184" s="179"/>
      <c r="M184" s="179"/>
      <c r="N184" s="155"/>
      <c r="O184" s="175"/>
      <c r="P184" s="155"/>
      <c r="Q184" s="90"/>
      <c r="R184" s="97">
        <f t="shared" si="32"/>
        <v>0</v>
      </c>
    </row>
    <row r="185" spans="1:18" s="65" customFormat="1" ht="16.5" thickBot="1">
      <c r="A185" s="131" t="s">
        <v>247</v>
      </c>
      <c r="B185" s="131">
        <v>153</v>
      </c>
      <c r="C185" s="132" t="s">
        <v>1553</v>
      </c>
      <c r="D185" s="79">
        <f t="shared" si="40"/>
        <v>0</v>
      </c>
      <c r="E185" s="85">
        <f t="shared" si="40"/>
        <v>0</v>
      </c>
      <c r="F185" s="157">
        <f t="shared" si="31"/>
        <v>0</v>
      </c>
      <c r="G185" s="175"/>
      <c r="H185" s="155"/>
      <c r="I185" s="175"/>
      <c r="J185" s="155"/>
      <c r="K185" s="175"/>
      <c r="L185" s="179"/>
      <c r="M185" s="179"/>
      <c r="N185" s="155"/>
      <c r="O185" s="175"/>
      <c r="P185" s="155"/>
      <c r="Q185" s="89"/>
      <c r="R185" s="97">
        <f t="shared" si="32"/>
        <v>0</v>
      </c>
    </row>
    <row r="186" spans="1:18" s="65" customFormat="1" ht="18.75" thickBot="1">
      <c r="A186" s="118" t="s">
        <v>541</v>
      </c>
      <c r="B186" s="118">
        <v>24</v>
      </c>
      <c r="C186" s="133" t="s">
        <v>1554</v>
      </c>
      <c r="D186" s="156">
        <f>SUM(D187:D188)</f>
        <v>0</v>
      </c>
      <c r="E186" s="169">
        <f>SUM(E187:E188)</f>
        <v>0</v>
      </c>
      <c r="F186" s="181">
        <f t="shared" si="31"/>
        <v>0</v>
      </c>
      <c r="G186" s="174">
        <f aca="true" t="shared" si="41" ref="G186:P186">SUM(G187:G188)</f>
        <v>0</v>
      </c>
      <c r="H186" s="159">
        <f t="shared" si="41"/>
        <v>0</v>
      </c>
      <c r="I186" s="174">
        <f t="shared" si="41"/>
        <v>0</v>
      </c>
      <c r="J186" s="159">
        <f t="shared" si="41"/>
        <v>0</v>
      </c>
      <c r="K186" s="174">
        <f t="shared" si="41"/>
        <v>0</v>
      </c>
      <c r="L186" s="177">
        <f t="shared" si="41"/>
        <v>0</v>
      </c>
      <c r="M186" s="177">
        <f t="shared" si="41"/>
        <v>0</v>
      </c>
      <c r="N186" s="159">
        <f t="shared" si="41"/>
        <v>0</v>
      </c>
      <c r="O186" s="174">
        <f t="shared" si="41"/>
        <v>0</v>
      </c>
      <c r="P186" s="160">
        <f t="shared" si="41"/>
        <v>0</v>
      </c>
      <c r="Q186" s="90"/>
      <c r="R186" s="97">
        <f t="shared" si="32"/>
        <v>0</v>
      </c>
    </row>
    <row r="187" spans="1:18" s="65" customFormat="1" ht="24" customHeight="1">
      <c r="A187" s="119" t="s">
        <v>248</v>
      </c>
      <c r="B187" s="119">
        <v>154</v>
      </c>
      <c r="C187" s="138" t="s">
        <v>1555</v>
      </c>
      <c r="D187" s="79">
        <f>G187+K187+M187+O187+I187</f>
        <v>0</v>
      </c>
      <c r="E187" s="85">
        <f>H187+L187+N187+P187+J187</f>
        <v>0</v>
      </c>
      <c r="F187" s="157">
        <f t="shared" si="31"/>
        <v>0</v>
      </c>
      <c r="G187" s="175"/>
      <c r="H187" s="155"/>
      <c r="I187" s="175"/>
      <c r="J187" s="155"/>
      <c r="K187" s="175"/>
      <c r="L187" s="179"/>
      <c r="M187" s="179"/>
      <c r="N187" s="155"/>
      <c r="O187" s="175"/>
      <c r="P187" s="155"/>
      <c r="Q187" s="90"/>
      <c r="R187" s="97">
        <f t="shared" si="32"/>
        <v>0</v>
      </c>
    </row>
    <row r="188" spans="1:18" s="65" customFormat="1" ht="35.25" customHeight="1" thickBot="1">
      <c r="A188" s="131" t="s">
        <v>249</v>
      </c>
      <c r="B188" s="131">
        <v>155</v>
      </c>
      <c r="C188" s="132" t="s">
        <v>1557</v>
      </c>
      <c r="D188" s="79">
        <f>G188+K188+M188+O188+I188</f>
        <v>0</v>
      </c>
      <c r="E188" s="85">
        <f>H188+L188+N188+P188+J188</f>
        <v>0</v>
      </c>
      <c r="F188" s="157">
        <f t="shared" si="31"/>
        <v>0</v>
      </c>
      <c r="G188" s="175"/>
      <c r="H188" s="155"/>
      <c r="I188" s="175"/>
      <c r="J188" s="155"/>
      <c r="K188" s="175"/>
      <c r="L188" s="179"/>
      <c r="M188" s="179"/>
      <c r="N188" s="155"/>
      <c r="O188" s="175"/>
      <c r="P188" s="155"/>
      <c r="Q188" s="90"/>
      <c r="R188" s="97">
        <f t="shared" si="32"/>
        <v>0</v>
      </c>
    </row>
    <row r="189" spans="1:18" s="65" customFormat="1" ht="25.5" customHeight="1" thickBot="1">
      <c r="A189" s="118" t="s">
        <v>542</v>
      </c>
      <c r="B189" s="118">
        <v>25</v>
      </c>
      <c r="C189" s="133" t="s">
        <v>917</v>
      </c>
      <c r="D189" s="156">
        <f>SUM(D190:D199)</f>
        <v>6210</v>
      </c>
      <c r="E189" s="169">
        <f>SUM(E190:E199)</f>
        <v>480</v>
      </c>
      <c r="F189" s="181">
        <f t="shared" si="31"/>
        <v>12.9</v>
      </c>
      <c r="G189" s="174">
        <f aca="true" t="shared" si="42" ref="G189:P189">SUM(G190:G199)</f>
        <v>0</v>
      </c>
      <c r="H189" s="159">
        <f t="shared" si="42"/>
        <v>0</v>
      </c>
      <c r="I189" s="174">
        <f t="shared" si="42"/>
        <v>0</v>
      </c>
      <c r="J189" s="159">
        <f t="shared" si="42"/>
        <v>0</v>
      </c>
      <c r="K189" s="174">
        <f t="shared" si="42"/>
        <v>0</v>
      </c>
      <c r="L189" s="177">
        <f t="shared" si="42"/>
        <v>0</v>
      </c>
      <c r="M189" s="177">
        <f t="shared" si="42"/>
        <v>5261</v>
      </c>
      <c r="N189" s="159">
        <f t="shared" si="42"/>
        <v>407</v>
      </c>
      <c r="O189" s="174">
        <f t="shared" si="42"/>
        <v>949</v>
      </c>
      <c r="P189" s="160">
        <f t="shared" si="42"/>
        <v>73</v>
      </c>
      <c r="Q189" s="90"/>
      <c r="R189" s="97">
        <f t="shared" si="32"/>
        <v>0</v>
      </c>
    </row>
    <row r="190" spans="1:18" s="65" customFormat="1" ht="15.75">
      <c r="A190" s="128" t="s">
        <v>495</v>
      </c>
      <c r="B190" s="128">
        <v>156</v>
      </c>
      <c r="C190" s="129" t="s">
        <v>521</v>
      </c>
      <c r="D190" s="79">
        <f aca="true" t="shared" si="43" ref="D190:E199">G190+K190+M190+O190+I190</f>
        <v>1878</v>
      </c>
      <c r="E190" s="85">
        <f t="shared" si="43"/>
        <v>141</v>
      </c>
      <c r="F190" s="157">
        <f t="shared" si="31"/>
        <v>13.3</v>
      </c>
      <c r="G190" s="318"/>
      <c r="H190" s="317"/>
      <c r="I190" s="318"/>
      <c r="J190" s="317"/>
      <c r="K190" s="318"/>
      <c r="L190" s="319"/>
      <c r="M190" s="319">
        <v>1878</v>
      </c>
      <c r="N190" s="317">
        <v>141</v>
      </c>
      <c r="O190" s="318"/>
      <c r="P190" s="317"/>
      <c r="Q190" s="89"/>
      <c r="R190" s="97">
        <f t="shared" si="32"/>
        <v>0</v>
      </c>
    </row>
    <row r="191" spans="1:18" s="65" customFormat="1" ht="15.75">
      <c r="A191" s="130" t="s">
        <v>497</v>
      </c>
      <c r="B191" s="130">
        <v>157</v>
      </c>
      <c r="C191" s="122" t="s">
        <v>523</v>
      </c>
      <c r="D191" s="79">
        <f t="shared" si="43"/>
        <v>0</v>
      </c>
      <c r="E191" s="85">
        <f t="shared" si="43"/>
        <v>0</v>
      </c>
      <c r="F191" s="157">
        <f t="shared" si="31"/>
        <v>0</v>
      </c>
      <c r="G191" s="175"/>
      <c r="H191" s="155"/>
      <c r="I191" s="175"/>
      <c r="J191" s="155"/>
      <c r="K191" s="175"/>
      <c r="L191" s="179"/>
      <c r="M191" s="179"/>
      <c r="N191" s="155"/>
      <c r="O191" s="175"/>
      <c r="P191" s="155"/>
      <c r="Q191" s="90"/>
      <c r="R191" s="97">
        <f t="shared" si="32"/>
        <v>0</v>
      </c>
    </row>
    <row r="192" spans="1:18" s="65" customFormat="1" ht="15.75">
      <c r="A192" s="130" t="s">
        <v>499</v>
      </c>
      <c r="B192" s="130">
        <v>158</v>
      </c>
      <c r="C192" s="122" t="s">
        <v>525</v>
      </c>
      <c r="D192" s="79">
        <f t="shared" si="43"/>
        <v>3054</v>
      </c>
      <c r="E192" s="85">
        <f t="shared" si="43"/>
        <v>237</v>
      </c>
      <c r="F192" s="157">
        <f t="shared" si="31"/>
        <v>12.9</v>
      </c>
      <c r="G192" s="175"/>
      <c r="H192" s="155"/>
      <c r="I192" s="175"/>
      <c r="J192" s="155"/>
      <c r="K192" s="175"/>
      <c r="L192" s="179"/>
      <c r="M192" s="179">
        <v>2105</v>
      </c>
      <c r="N192" s="155">
        <v>164</v>
      </c>
      <c r="O192" s="175">
        <v>949</v>
      </c>
      <c r="P192" s="155">
        <v>73</v>
      </c>
      <c r="Q192" s="89"/>
      <c r="R192" s="97">
        <f t="shared" si="32"/>
        <v>0</v>
      </c>
    </row>
    <row r="193" spans="1:18" s="65" customFormat="1" ht="15.75">
      <c r="A193" s="130" t="s">
        <v>501</v>
      </c>
      <c r="B193" s="130">
        <v>159</v>
      </c>
      <c r="C193" s="122" t="s">
        <v>918</v>
      </c>
      <c r="D193" s="79">
        <f t="shared" si="43"/>
        <v>0</v>
      </c>
      <c r="E193" s="85">
        <f t="shared" si="43"/>
        <v>0</v>
      </c>
      <c r="F193" s="157">
        <f t="shared" si="31"/>
        <v>0</v>
      </c>
      <c r="G193" s="175"/>
      <c r="H193" s="155"/>
      <c r="I193" s="175"/>
      <c r="J193" s="155"/>
      <c r="K193" s="175"/>
      <c r="L193" s="179"/>
      <c r="M193" s="179"/>
      <c r="N193" s="155"/>
      <c r="O193" s="175"/>
      <c r="P193" s="155"/>
      <c r="Q193" s="90"/>
      <c r="R193" s="97">
        <f t="shared" si="32"/>
        <v>0</v>
      </c>
    </row>
    <row r="194" spans="1:18" s="65" customFormat="1" ht="15.75">
      <c r="A194" s="121" t="s">
        <v>503</v>
      </c>
      <c r="B194" s="121">
        <v>160</v>
      </c>
      <c r="C194" s="123" t="s">
        <v>919</v>
      </c>
      <c r="D194" s="79">
        <f t="shared" si="43"/>
        <v>0</v>
      </c>
      <c r="E194" s="85">
        <f t="shared" si="43"/>
        <v>0</v>
      </c>
      <c r="F194" s="157">
        <f t="shared" si="31"/>
        <v>0</v>
      </c>
      <c r="G194" s="175"/>
      <c r="H194" s="155"/>
      <c r="I194" s="175"/>
      <c r="J194" s="155"/>
      <c r="K194" s="175"/>
      <c r="L194" s="179"/>
      <c r="M194" s="179"/>
      <c r="N194" s="155"/>
      <c r="O194" s="175"/>
      <c r="P194" s="155"/>
      <c r="Q194" s="90"/>
      <c r="R194" s="97">
        <f t="shared" si="32"/>
        <v>0</v>
      </c>
    </row>
    <row r="195" spans="1:18" s="65" customFormat="1" ht="15.75">
      <c r="A195" s="121" t="s">
        <v>505</v>
      </c>
      <c r="B195" s="121">
        <v>161</v>
      </c>
      <c r="C195" s="123" t="s">
        <v>920</v>
      </c>
      <c r="D195" s="79">
        <f t="shared" si="43"/>
        <v>0</v>
      </c>
      <c r="E195" s="85">
        <f t="shared" si="43"/>
        <v>0</v>
      </c>
      <c r="F195" s="157">
        <f t="shared" si="31"/>
        <v>0</v>
      </c>
      <c r="G195" s="175"/>
      <c r="H195" s="155"/>
      <c r="I195" s="175"/>
      <c r="J195" s="155"/>
      <c r="K195" s="175"/>
      <c r="L195" s="179"/>
      <c r="M195" s="179"/>
      <c r="N195" s="155"/>
      <c r="O195" s="175"/>
      <c r="P195" s="155"/>
      <c r="Q195" s="90"/>
      <c r="R195" s="97">
        <f t="shared" si="32"/>
        <v>0</v>
      </c>
    </row>
    <row r="196" spans="1:18" s="65" customFormat="1" ht="15.75">
      <c r="A196" s="121" t="s">
        <v>507</v>
      </c>
      <c r="B196" s="121">
        <v>162</v>
      </c>
      <c r="C196" s="123" t="s">
        <v>921</v>
      </c>
      <c r="D196" s="79">
        <f t="shared" si="43"/>
        <v>0</v>
      </c>
      <c r="E196" s="85">
        <f t="shared" si="43"/>
        <v>0</v>
      </c>
      <c r="F196" s="157">
        <f t="shared" si="31"/>
        <v>0</v>
      </c>
      <c r="G196" s="175"/>
      <c r="H196" s="155"/>
      <c r="I196" s="175"/>
      <c r="J196" s="155"/>
      <c r="K196" s="175"/>
      <c r="L196" s="179"/>
      <c r="M196" s="179"/>
      <c r="N196" s="155"/>
      <c r="O196" s="175"/>
      <c r="P196" s="155"/>
      <c r="Q196" s="90"/>
      <c r="R196" s="97">
        <f t="shared" si="32"/>
        <v>0</v>
      </c>
    </row>
    <row r="197" spans="1:18" s="65" customFormat="1" ht="15.75">
      <c r="A197" s="121" t="s">
        <v>509</v>
      </c>
      <c r="B197" s="121">
        <v>163</v>
      </c>
      <c r="C197" s="123" t="s">
        <v>922</v>
      </c>
      <c r="D197" s="79">
        <f t="shared" si="43"/>
        <v>0</v>
      </c>
      <c r="E197" s="85">
        <f t="shared" si="43"/>
        <v>0</v>
      </c>
      <c r="F197" s="157">
        <f t="shared" si="31"/>
        <v>0</v>
      </c>
      <c r="G197" s="175"/>
      <c r="H197" s="155"/>
      <c r="I197" s="175"/>
      <c r="J197" s="155"/>
      <c r="K197" s="175"/>
      <c r="L197" s="179"/>
      <c r="M197" s="179"/>
      <c r="N197" s="155"/>
      <c r="O197" s="175"/>
      <c r="P197" s="155"/>
      <c r="Q197" s="90"/>
      <c r="R197" s="97">
        <f t="shared" si="32"/>
        <v>0</v>
      </c>
    </row>
    <row r="198" spans="1:18" s="65" customFormat="1" ht="15.75">
      <c r="A198" s="121" t="s">
        <v>510</v>
      </c>
      <c r="B198" s="121">
        <v>164</v>
      </c>
      <c r="C198" s="123" t="s">
        <v>923</v>
      </c>
      <c r="D198" s="79">
        <f t="shared" si="43"/>
        <v>586</v>
      </c>
      <c r="E198" s="85">
        <f t="shared" si="43"/>
        <v>55</v>
      </c>
      <c r="F198" s="157">
        <f t="shared" si="31"/>
        <v>10.7</v>
      </c>
      <c r="G198" s="175"/>
      <c r="H198" s="155"/>
      <c r="I198" s="175"/>
      <c r="J198" s="155"/>
      <c r="K198" s="175"/>
      <c r="L198" s="179"/>
      <c r="M198" s="179">
        <v>586</v>
      </c>
      <c r="N198" s="155">
        <v>55</v>
      </c>
      <c r="O198" s="175"/>
      <c r="P198" s="155"/>
      <c r="Q198" s="89"/>
      <c r="R198" s="97">
        <f t="shared" si="32"/>
        <v>0</v>
      </c>
    </row>
    <row r="199" spans="1:18" s="65" customFormat="1" ht="16.5" thickBot="1">
      <c r="A199" s="125" t="s">
        <v>512</v>
      </c>
      <c r="B199" s="125">
        <v>165</v>
      </c>
      <c r="C199" s="137" t="s">
        <v>924</v>
      </c>
      <c r="D199" s="79">
        <f t="shared" si="43"/>
        <v>692</v>
      </c>
      <c r="E199" s="85">
        <f t="shared" si="43"/>
        <v>47</v>
      </c>
      <c r="F199" s="157">
        <f t="shared" si="31"/>
        <v>14.7</v>
      </c>
      <c r="G199" s="175"/>
      <c r="H199" s="155"/>
      <c r="I199" s="175"/>
      <c r="J199" s="155"/>
      <c r="K199" s="175"/>
      <c r="L199" s="179"/>
      <c r="M199" s="179">
        <v>692</v>
      </c>
      <c r="N199" s="155">
        <f>52-5</f>
        <v>47</v>
      </c>
      <c r="O199" s="175"/>
      <c r="P199" s="155"/>
      <c r="Q199" s="90"/>
      <c r="R199" s="97">
        <f t="shared" si="32"/>
        <v>0</v>
      </c>
    </row>
    <row r="200" spans="1:18" s="65" customFormat="1" ht="18.75" thickBot="1">
      <c r="A200" s="118" t="s">
        <v>513</v>
      </c>
      <c r="B200" s="118">
        <v>26</v>
      </c>
      <c r="C200" s="133" t="s">
        <v>925</v>
      </c>
      <c r="D200" s="156">
        <f>SUM(D201)</f>
        <v>0</v>
      </c>
      <c r="E200" s="169">
        <f>SUM(E201)</f>
        <v>0</v>
      </c>
      <c r="F200" s="181">
        <f t="shared" si="31"/>
        <v>0</v>
      </c>
      <c r="G200" s="174">
        <f aca="true" t="shared" si="44" ref="G200:P200">SUM(G201)</f>
        <v>0</v>
      </c>
      <c r="H200" s="159">
        <f t="shared" si="44"/>
        <v>0</v>
      </c>
      <c r="I200" s="174">
        <f t="shared" si="44"/>
        <v>0</v>
      </c>
      <c r="J200" s="159">
        <f t="shared" si="44"/>
        <v>0</v>
      </c>
      <c r="K200" s="174">
        <f t="shared" si="44"/>
        <v>0</v>
      </c>
      <c r="L200" s="177">
        <f t="shared" si="44"/>
        <v>0</v>
      </c>
      <c r="M200" s="177">
        <f t="shared" si="44"/>
        <v>0</v>
      </c>
      <c r="N200" s="159">
        <f t="shared" si="44"/>
        <v>0</v>
      </c>
      <c r="O200" s="174">
        <f t="shared" si="44"/>
        <v>0</v>
      </c>
      <c r="P200" s="160">
        <f t="shared" si="44"/>
        <v>0</v>
      </c>
      <c r="Q200" s="90"/>
      <c r="R200" s="97">
        <f t="shared" si="32"/>
        <v>0</v>
      </c>
    </row>
    <row r="201" spans="1:18" s="65" customFormat="1" ht="16.5" thickBot="1">
      <c r="A201" s="149" t="s">
        <v>514</v>
      </c>
      <c r="B201" s="149">
        <v>166</v>
      </c>
      <c r="C201" s="150" t="s">
        <v>498</v>
      </c>
      <c r="D201" s="79">
        <f>G201+K201+M201+O201+I201</f>
        <v>0</v>
      </c>
      <c r="E201" s="85">
        <f>H201+L201+N201+P201+J201</f>
        <v>0</v>
      </c>
      <c r="F201" s="157">
        <f t="shared" si="31"/>
        <v>0</v>
      </c>
      <c r="G201" s="175"/>
      <c r="H201" s="155"/>
      <c r="I201" s="175"/>
      <c r="J201" s="155"/>
      <c r="K201" s="175"/>
      <c r="L201" s="179"/>
      <c r="M201" s="179"/>
      <c r="N201" s="155"/>
      <c r="O201" s="175"/>
      <c r="P201" s="155"/>
      <c r="Q201" s="90"/>
      <c r="R201" s="97">
        <f t="shared" si="32"/>
        <v>0</v>
      </c>
    </row>
    <row r="202" spans="1:18" s="65" customFormat="1" ht="18.75" thickBot="1">
      <c r="A202" s="118" t="s">
        <v>515</v>
      </c>
      <c r="B202" s="118">
        <v>27</v>
      </c>
      <c r="C202" s="133" t="s">
        <v>1558</v>
      </c>
      <c r="D202" s="156">
        <f>SUM(D203:D217)</f>
        <v>16020</v>
      </c>
      <c r="E202" s="169">
        <f>SUM(E203:E217)</f>
        <v>1539</v>
      </c>
      <c r="F202" s="181">
        <f t="shared" si="31"/>
        <v>10.4</v>
      </c>
      <c r="G202" s="174">
        <f aca="true" t="shared" si="45" ref="G202:P202">SUM(G203:G217)</f>
        <v>0</v>
      </c>
      <c r="H202" s="159">
        <f t="shared" si="45"/>
        <v>0</v>
      </c>
      <c r="I202" s="174">
        <f t="shared" si="45"/>
        <v>0</v>
      </c>
      <c r="J202" s="159">
        <f t="shared" si="45"/>
        <v>0</v>
      </c>
      <c r="K202" s="174">
        <f t="shared" si="45"/>
        <v>444</v>
      </c>
      <c r="L202" s="177">
        <f t="shared" si="45"/>
        <v>63</v>
      </c>
      <c r="M202" s="177">
        <f t="shared" si="45"/>
        <v>15094</v>
      </c>
      <c r="N202" s="159">
        <f t="shared" si="45"/>
        <v>1410</v>
      </c>
      <c r="O202" s="174">
        <f t="shared" si="45"/>
        <v>482</v>
      </c>
      <c r="P202" s="160">
        <f t="shared" si="45"/>
        <v>66</v>
      </c>
      <c r="Q202" s="90"/>
      <c r="R202" s="97">
        <f t="shared" si="32"/>
        <v>0</v>
      </c>
    </row>
    <row r="203" spans="1:18" s="65" customFormat="1" ht="15.75">
      <c r="A203" s="128" t="s">
        <v>516</v>
      </c>
      <c r="B203" s="128">
        <v>167</v>
      </c>
      <c r="C203" s="129" t="s">
        <v>786</v>
      </c>
      <c r="D203" s="79">
        <f aca="true" t="shared" si="46" ref="D203:E217">G203+K203+M203+O203+I203</f>
        <v>444</v>
      </c>
      <c r="E203" s="85">
        <f t="shared" si="46"/>
        <v>44</v>
      </c>
      <c r="F203" s="157">
        <f t="shared" si="31"/>
        <v>10.1</v>
      </c>
      <c r="G203" s="175"/>
      <c r="H203" s="155"/>
      <c r="I203" s="175"/>
      <c r="J203" s="155"/>
      <c r="K203" s="175"/>
      <c r="L203" s="179"/>
      <c r="M203" s="179">
        <v>444</v>
      </c>
      <c r="N203" s="155">
        <v>44</v>
      </c>
      <c r="O203" s="175"/>
      <c r="P203" s="155"/>
      <c r="Q203" s="90"/>
      <c r="R203" s="97">
        <f t="shared" si="32"/>
        <v>0</v>
      </c>
    </row>
    <row r="204" spans="1:18" ht="32.25">
      <c r="A204" s="130" t="s">
        <v>517</v>
      </c>
      <c r="B204" s="130">
        <v>168</v>
      </c>
      <c r="C204" s="122" t="s">
        <v>788</v>
      </c>
      <c r="D204" s="79">
        <f t="shared" si="46"/>
        <v>0</v>
      </c>
      <c r="E204" s="85">
        <f t="shared" si="46"/>
        <v>0</v>
      </c>
      <c r="F204" s="157">
        <f aca="true" t="shared" si="47" ref="F204:F267">IF(E204=0,0,ROUND(D204/E204,1))</f>
        <v>0</v>
      </c>
      <c r="G204" s="175"/>
      <c r="H204" s="155"/>
      <c r="I204" s="175"/>
      <c r="J204" s="155"/>
      <c r="K204" s="175"/>
      <c r="L204" s="179"/>
      <c r="M204" s="179"/>
      <c r="N204" s="155"/>
      <c r="O204" s="175"/>
      <c r="P204" s="155"/>
      <c r="Q204" s="92"/>
      <c r="R204" s="97">
        <f aca="true" t="shared" si="48" ref="R204:R238">SUM(G204:P204)-(D204+E204)</f>
        <v>0</v>
      </c>
    </row>
    <row r="205" spans="1:18" ht="15.75">
      <c r="A205" s="130" t="s">
        <v>518</v>
      </c>
      <c r="B205" s="130">
        <v>169</v>
      </c>
      <c r="C205" s="122" t="s">
        <v>926</v>
      </c>
      <c r="D205" s="79">
        <f t="shared" si="46"/>
        <v>2669</v>
      </c>
      <c r="E205" s="85">
        <f t="shared" si="46"/>
        <v>339</v>
      </c>
      <c r="F205" s="157">
        <f t="shared" si="47"/>
        <v>7.9</v>
      </c>
      <c r="G205" s="318"/>
      <c r="H205" s="317"/>
      <c r="I205" s="318"/>
      <c r="J205" s="317"/>
      <c r="K205" s="318"/>
      <c r="L205" s="319"/>
      <c r="M205" s="319">
        <f>2280+317</f>
        <v>2597</v>
      </c>
      <c r="N205" s="317">
        <f>335-1</f>
        <v>334</v>
      </c>
      <c r="O205" s="318">
        <v>72</v>
      </c>
      <c r="P205" s="317">
        <v>5</v>
      </c>
      <c r="Q205" s="92"/>
      <c r="R205" s="97">
        <f t="shared" si="48"/>
        <v>0</v>
      </c>
    </row>
    <row r="206" spans="1:18" s="65" customFormat="1" ht="15.75">
      <c r="A206" s="130" t="s">
        <v>519</v>
      </c>
      <c r="B206" s="130">
        <v>170</v>
      </c>
      <c r="C206" s="122" t="s">
        <v>789</v>
      </c>
      <c r="D206" s="79">
        <f t="shared" si="46"/>
        <v>1235</v>
      </c>
      <c r="E206" s="85">
        <f t="shared" si="46"/>
        <v>137</v>
      </c>
      <c r="F206" s="157">
        <f t="shared" si="47"/>
        <v>9</v>
      </c>
      <c r="G206" s="318"/>
      <c r="H206" s="317"/>
      <c r="I206" s="318"/>
      <c r="J206" s="317"/>
      <c r="K206" s="318">
        <v>224</v>
      </c>
      <c r="L206" s="319">
        <v>51</v>
      </c>
      <c r="M206" s="319">
        <v>1011</v>
      </c>
      <c r="N206" s="317">
        <v>86</v>
      </c>
      <c r="O206" s="318"/>
      <c r="P206" s="317"/>
      <c r="Q206" s="89"/>
      <c r="R206" s="97">
        <f t="shared" si="48"/>
        <v>0</v>
      </c>
    </row>
    <row r="207" spans="1:18" s="65" customFormat="1" ht="22.5" customHeight="1">
      <c r="A207" s="130" t="s">
        <v>520</v>
      </c>
      <c r="B207" s="130">
        <v>171</v>
      </c>
      <c r="C207" s="122" t="s">
        <v>1542</v>
      </c>
      <c r="D207" s="79">
        <f t="shared" si="46"/>
        <v>0</v>
      </c>
      <c r="E207" s="85">
        <f t="shared" si="46"/>
        <v>0</v>
      </c>
      <c r="F207" s="157">
        <f t="shared" si="47"/>
        <v>0</v>
      </c>
      <c r="G207" s="175"/>
      <c r="H207" s="155"/>
      <c r="I207" s="175"/>
      <c r="J207" s="155"/>
      <c r="K207" s="175"/>
      <c r="L207" s="179"/>
      <c r="M207" s="179"/>
      <c r="N207" s="155"/>
      <c r="O207" s="175"/>
      <c r="P207" s="155"/>
      <c r="Q207" s="90"/>
      <c r="R207" s="97">
        <f t="shared" si="48"/>
        <v>0</v>
      </c>
    </row>
    <row r="208" spans="1:18" s="65" customFormat="1" ht="33" customHeight="1">
      <c r="A208" s="130" t="s">
        <v>522</v>
      </c>
      <c r="B208" s="130">
        <v>172</v>
      </c>
      <c r="C208" s="122" t="s">
        <v>927</v>
      </c>
      <c r="D208" s="79">
        <f t="shared" si="46"/>
        <v>0</v>
      </c>
      <c r="E208" s="85">
        <f t="shared" si="46"/>
        <v>0</v>
      </c>
      <c r="F208" s="157">
        <f t="shared" si="47"/>
        <v>0</v>
      </c>
      <c r="G208" s="175"/>
      <c r="H208" s="155"/>
      <c r="I208" s="175"/>
      <c r="J208" s="155"/>
      <c r="K208" s="175"/>
      <c r="L208" s="179"/>
      <c r="M208" s="179"/>
      <c r="N208" s="155"/>
      <c r="O208" s="175"/>
      <c r="P208" s="155"/>
      <c r="Q208" s="90"/>
      <c r="R208" s="97">
        <f t="shared" si="48"/>
        <v>0</v>
      </c>
    </row>
    <row r="209" spans="1:18" s="65" customFormat="1" ht="21.75" customHeight="1">
      <c r="A209" s="130" t="s">
        <v>524</v>
      </c>
      <c r="B209" s="130">
        <v>173</v>
      </c>
      <c r="C209" s="122" t="s">
        <v>1544</v>
      </c>
      <c r="D209" s="79">
        <f t="shared" si="46"/>
        <v>0</v>
      </c>
      <c r="E209" s="85">
        <f t="shared" si="46"/>
        <v>0</v>
      </c>
      <c r="F209" s="157">
        <f t="shared" si="47"/>
        <v>0</v>
      </c>
      <c r="G209" s="175"/>
      <c r="H209" s="155"/>
      <c r="I209" s="175"/>
      <c r="J209" s="155"/>
      <c r="K209" s="175"/>
      <c r="L209" s="179"/>
      <c r="M209" s="179"/>
      <c r="N209" s="155"/>
      <c r="O209" s="175"/>
      <c r="P209" s="155"/>
      <c r="Q209" s="90"/>
      <c r="R209" s="97">
        <f t="shared" si="48"/>
        <v>0</v>
      </c>
    </row>
    <row r="210" spans="1:18" s="65" customFormat="1" ht="15.75">
      <c r="A210" s="130" t="s">
        <v>526</v>
      </c>
      <c r="B210" s="130">
        <v>174</v>
      </c>
      <c r="C210" s="122" t="s">
        <v>1551</v>
      </c>
      <c r="D210" s="79">
        <f t="shared" si="46"/>
        <v>0</v>
      </c>
      <c r="E210" s="85">
        <f t="shared" si="46"/>
        <v>0</v>
      </c>
      <c r="F210" s="157">
        <f t="shared" si="47"/>
        <v>0</v>
      </c>
      <c r="G210" s="175"/>
      <c r="H210" s="155"/>
      <c r="I210" s="175"/>
      <c r="J210" s="155"/>
      <c r="K210" s="175"/>
      <c r="L210" s="179"/>
      <c r="M210" s="179"/>
      <c r="N210" s="155"/>
      <c r="O210" s="175"/>
      <c r="P210" s="155"/>
      <c r="Q210" s="90"/>
      <c r="R210" s="97">
        <f t="shared" si="48"/>
        <v>0</v>
      </c>
    </row>
    <row r="211" spans="1:18" s="69" customFormat="1" ht="21" customHeight="1">
      <c r="A211" s="130" t="s">
        <v>527</v>
      </c>
      <c r="B211" s="130">
        <v>175</v>
      </c>
      <c r="C211" s="122" t="s">
        <v>1552</v>
      </c>
      <c r="D211" s="79">
        <f t="shared" si="46"/>
        <v>0</v>
      </c>
      <c r="E211" s="85">
        <f t="shared" si="46"/>
        <v>0</v>
      </c>
      <c r="F211" s="157">
        <f t="shared" si="47"/>
        <v>0</v>
      </c>
      <c r="G211" s="175"/>
      <c r="H211" s="155"/>
      <c r="I211" s="175"/>
      <c r="J211" s="155"/>
      <c r="K211" s="175"/>
      <c r="L211" s="179"/>
      <c r="M211" s="179"/>
      <c r="N211" s="155"/>
      <c r="O211" s="175"/>
      <c r="P211" s="155"/>
      <c r="Q211" s="91"/>
      <c r="R211" s="97">
        <f t="shared" si="48"/>
        <v>0</v>
      </c>
    </row>
    <row r="212" spans="1:18" s="69" customFormat="1" ht="16.5" customHeight="1">
      <c r="A212" s="121" t="s">
        <v>528</v>
      </c>
      <c r="B212" s="121">
        <v>176</v>
      </c>
      <c r="C212" s="123" t="s">
        <v>1556</v>
      </c>
      <c r="D212" s="79">
        <f t="shared" si="46"/>
        <v>0</v>
      </c>
      <c r="E212" s="85">
        <f t="shared" si="46"/>
        <v>0</v>
      </c>
      <c r="F212" s="157">
        <f t="shared" si="47"/>
        <v>0</v>
      </c>
      <c r="G212" s="175"/>
      <c r="H212" s="155"/>
      <c r="I212" s="175"/>
      <c r="J212" s="155"/>
      <c r="K212" s="175"/>
      <c r="L212" s="179"/>
      <c r="M212" s="179"/>
      <c r="N212" s="155"/>
      <c r="O212" s="175"/>
      <c r="P212" s="155"/>
      <c r="Q212" s="91"/>
      <c r="R212" s="97">
        <f t="shared" si="48"/>
        <v>0</v>
      </c>
    </row>
    <row r="213" spans="1:18" s="69" customFormat="1" ht="18" customHeight="1">
      <c r="A213" s="121" t="s">
        <v>529</v>
      </c>
      <c r="B213" s="121">
        <v>177</v>
      </c>
      <c r="C213" s="123" t="s">
        <v>928</v>
      </c>
      <c r="D213" s="79">
        <f t="shared" si="46"/>
        <v>0</v>
      </c>
      <c r="E213" s="85">
        <f t="shared" si="46"/>
        <v>0</v>
      </c>
      <c r="F213" s="157">
        <f t="shared" si="47"/>
        <v>0</v>
      </c>
      <c r="G213" s="175"/>
      <c r="H213" s="155"/>
      <c r="I213" s="175"/>
      <c r="J213" s="155"/>
      <c r="K213" s="175"/>
      <c r="L213" s="179"/>
      <c r="M213" s="179"/>
      <c r="N213" s="155"/>
      <c r="O213" s="175"/>
      <c r="P213" s="155"/>
      <c r="Q213" s="91"/>
      <c r="R213" s="97">
        <f t="shared" si="48"/>
        <v>0</v>
      </c>
    </row>
    <row r="214" spans="1:18" s="69" customFormat="1" ht="18" customHeight="1">
      <c r="A214" s="121" t="s">
        <v>530</v>
      </c>
      <c r="B214" s="121">
        <v>178</v>
      </c>
      <c r="C214" s="123" t="s">
        <v>929</v>
      </c>
      <c r="D214" s="79">
        <f t="shared" si="46"/>
        <v>0</v>
      </c>
      <c r="E214" s="85">
        <f t="shared" si="46"/>
        <v>0</v>
      </c>
      <c r="F214" s="157">
        <f t="shared" si="47"/>
        <v>0</v>
      </c>
      <c r="G214" s="175"/>
      <c r="H214" s="155"/>
      <c r="I214" s="175"/>
      <c r="J214" s="155"/>
      <c r="K214" s="175"/>
      <c r="L214" s="179"/>
      <c r="M214" s="179"/>
      <c r="N214" s="155"/>
      <c r="O214" s="175"/>
      <c r="P214" s="155"/>
      <c r="Q214" s="91"/>
      <c r="R214" s="97">
        <f t="shared" si="48"/>
        <v>0</v>
      </c>
    </row>
    <row r="215" spans="1:18" s="69" customFormat="1" ht="15.75" customHeight="1">
      <c r="A215" s="130" t="s">
        <v>531</v>
      </c>
      <c r="B215" s="130">
        <v>179</v>
      </c>
      <c r="C215" s="122" t="s">
        <v>1235</v>
      </c>
      <c r="D215" s="79">
        <f t="shared" si="46"/>
        <v>6922</v>
      </c>
      <c r="E215" s="85">
        <f t="shared" si="46"/>
        <v>544</v>
      </c>
      <c r="F215" s="157">
        <f t="shared" si="47"/>
        <v>12.7</v>
      </c>
      <c r="G215" s="175"/>
      <c r="H215" s="155"/>
      <c r="I215" s="175"/>
      <c r="J215" s="155"/>
      <c r="K215" s="175">
        <v>220</v>
      </c>
      <c r="L215" s="179">
        <v>12</v>
      </c>
      <c r="M215" s="179">
        <v>6292</v>
      </c>
      <c r="N215" s="155">
        <f>476-5</f>
        <v>471</v>
      </c>
      <c r="O215" s="175">
        <v>410</v>
      </c>
      <c r="P215" s="155">
        <v>61</v>
      </c>
      <c r="Q215" s="91"/>
      <c r="R215" s="97">
        <f t="shared" si="48"/>
        <v>0</v>
      </c>
    </row>
    <row r="216" spans="1:18" s="69" customFormat="1" ht="17.25" customHeight="1">
      <c r="A216" s="130" t="s">
        <v>532</v>
      </c>
      <c r="B216" s="130">
        <v>180</v>
      </c>
      <c r="C216" s="122" t="s">
        <v>1236</v>
      </c>
      <c r="D216" s="79">
        <f t="shared" si="46"/>
        <v>4750</v>
      </c>
      <c r="E216" s="85">
        <f t="shared" si="46"/>
        <v>475</v>
      </c>
      <c r="F216" s="157">
        <f t="shared" si="47"/>
        <v>10</v>
      </c>
      <c r="G216" s="175"/>
      <c r="H216" s="155"/>
      <c r="I216" s="175"/>
      <c r="J216" s="155"/>
      <c r="K216" s="175"/>
      <c r="L216" s="179"/>
      <c r="M216" s="179">
        <v>4750</v>
      </c>
      <c r="N216" s="155">
        <f>480-5</f>
        <v>475</v>
      </c>
      <c r="O216" s="175"/>
      <c r="P216" s="155"/>
      <c r="Q216" s="91"/>
      <c r="R216" s="97">
        <f t="shared" si="48"/>
        <v>0</v>
      </c>
    </row>
    <row r="217" spans="1:18" s="69" customFormat="1" ht="41.25" customHeight="1" thickBot="1">
      <c r="A217" s="125" t="s">
        <v>533</v>
      </c>
      <c r="B217" s="125">
        <v>181</v>
      </c>
      <c r="C217" s="137" t="s">
        <v>494</v>
      </c>
      <c r="D217" s="79">
        <f t="shared" si="46"/>
        <v>0</v>
      </c>
      <c r="E217" s="85">
        <f t="shared" si="46"/>
        <v>0</v>
      </c>
      <c r="F217" s="157">
        <f t="shared" si="47"/>
        <v>0</v>
      </c>
      <c r="G217" s="175"/>
      <c r="H217" s="155"/>
      <c r="I217" s="175"/>
      <c r="J217" s="155"/>
      <c r="K217" s="175"/>
      <c r="L217" s="179"/>
      <c r="M217" s="179"/>
      <c r="N217" s="155"/>
      <c r="O217" s="175"/>
      <c r="P217" s="155"/>
      <c r="Q217" s="91"/>
      <c r="R217" s="97">
        <f t="shared" si="48"/>
        <v>0</v>
      </c>
    </row>
    <row r="218" spans="1:18" s="65" customFormat="1" ht="18.75" thickBot="1">
      <c r="A218" s="118" t="s">
        <v>534</v>
      </c>
      <c r="B218" s="118">
        <v>28</v>
      </c>
      <c r="C218" s="133" t="s">
        <v>930</v>
      </c>
      <c r="D218" s="156">
        <f>SUM(D219:D223)</f>
        <v>1359</v>
      </c>
      <c r="E218" s="169">
        <f>SUM(E219:E223)</f>
        <v>108</v>
      </c>
      <c r="F218" s="181">
        <f t="shared" si="47"/>
        <v>12.6</v>
      </c>
      <c r="G218" s="174">
        <f>SUM(G219:G223)</f>
        <v>0</v>
      </c>
      <c r="H218" s="159">
        <f aca="true" t="shared" si="49" ref="H218:P218">SUM(H219:H223)</f>
        <v>0</v>
      </c>
      <c r="I218" s="174">
        <f t="shared" si="49"/>
        <v>0</v>
      </c>
      <c r="J218" s="159">
        <f t="shared" si="49"/>
        <v>0</v>
      </c>
      <c r="K218" s="174">
        <f t="shared" si="49"/>
        <v>0</v>
      </c>
      <c r="L218" s="177">
        <f t="shared" si="49"/>
        <v>0</v>
      </c>
      <c r="M218" s="177">
        <f t="shared" si="49"/>
        <v>1359</v>
      </c>
      <c r="N218" s="159">
        <f t="shared" si="49"/>
        <v>108</v>
      </c>
      <c r="O218" s="174">
        <f t="shared" si="49"/>
        <v>0</v>
      </c>
      <c r="P218" s="159">
        <f t="shared" si="49"/>
        <v>0</v>
      </c>
      <c r="Q218" s="89"/>
      <c r="R218" s="97">
        <f t="shared" si="48"/>
        <v>0</v>
      </c>
    </row>
    <row r="219" spans="1:18" s="65" customFormat="1" ht="15.75">
      <c r="A219" s="128" t="s">
        <v>536</v>
      </c>
      <c r="B219" s="128">
        <v>182</v>
      </c>
      <c r="C219" s="129" t="s">
        <v>1525</v>
      </c>
      <c r="D219" s="79">
        <f aca="true" t="shared" si="50" ref="D219:E223">G219+K219+M219+O219+I219</f>
        <v>0</v>
      </c>
      <c r="E219" s="85">
        <f t="shared" si="50"/>
        <v>0</v>
      </c>
      <c r="F219" s="157">
        <f t="shared" si="47"/>
        <v>0</v>
      </c>
      <c r="G219" s="175"/>
      <c r="H219" s="155"/>
      <c r="I219" s="175"/>
      <c r="J219" s="155"/>
      <c r="K219" s="175"/>
      <c r="L219" s="179"/>
      <c r="M219" s="179"/>
      <c r="N219" s="155"/>
      <c r="O219" s="175"/>
      <c r="P219" s="155"/>
      <c r="Q219" s="90"/>
      <c r="R219" s="97">
        <f t="shared" si="48"/>
        <v>0</v>
      </c>
    </row>
    <row r="220" spans="1:18" s="65" customFormat="1" ht="15.75">
      <c r="A220" s="130" t="s">
        <v>537</v>
      </c>
      <c r="B220" s="130">
        <v>183</v>
      </c>
      <c r="C220" s="123" t="s">
        <v>931</v>
      </c>
      <c r="D220" s="79">
        <f t="shared" si="50"/>
        <v>0</v>
      </c>
      <c r="E220" s="85">
        <f t="shared" si="50"/>
        <v>0</v>
      </c>
      <c r="F220" s="157">
        <f t="shared" si="47"/>
        <v>0</v>
      </c>
      <c r="G220" s="175"/>
      <c r="H220" s="155"/>
      <c r="I220" s="175"/>
      <c r="J220" s="155"/>
      <c r="K220" s="175"/>
      <c r="L220" s="179"/>
      <c r="M220" s="179"/>
      <c r="N220" s="155"/>
      <c r="O220" s="175"/>
      <c r="P220" s="155"/>
      <c r="Q220" s="90"/>
      <c r="R220" s="97">
        <f t="shared" si="48"/>
        <v>0</v>
      </c>
    </row>
    <row r="221" spans="1:18" s="65" customFormat="1" ht="15.75">
      <c r="A221" s="130" t="s">
        <v>538</v>
      </c>
      <c r="B221" s="130">
        <v>184</v>
      </c>
      <c r="C221" s="123" t="s">
        <v>932</v>
      </c>
      <c r="D221" s="79">
        <f t="shared" si="50"/>
        <v>1359</v>
      </c>
      <c r="E221" s="85">
        <f t="shared" si="50"/>
        <v>108</v>
      </c>
      <c r="F221" s="157">
        <f t="shared" si="47"/>
        <v>12.6</v>
      </c>
      <c r="G221" s="175"/>
      <c r="H221" s="155"/>
      <c r="I221" s="175"/>
      <c r="J221" s="155"/>
      <c r="K221" s="175"/>
      <c r="L221" s="179"/>
      <c r="M221" s="179">
        <v>1359</v>
      </c>
      <c r="N221" s="155">
        <v>108</v>
      </c>
      <c r="O221" s="175"/>
      <c r="P221" s="155"/>
      <c r="Q221" s="90"/>
      <c r="R221" s="97">
        <f t="shared" si="48"/>
        <v>0</v>
      </c>
    </row>
    <row r="222" spans="1:18" s="65" customFormat="1" ht="15.75">
      <c r="A222" s="130" t="s">
        <v>539</v>
      </c>
      <c r="B222" s="130">
        <v>185</v>
      </c>
      <c r="C222" s="123" t="s">
        <v>933</v>
      </c>
      <c r="D222" s="79">
        <f t="shared" si="50"/>
        <v>0</v>
      </c>
      <c r="E222" s="85">
        <f t="shared" si="50"/>
        <v>0</v>
      </c>
      <c r="F222" s="157">
        <f t="shared" si="47"/>
        <v>0</v>
      </c>
      <c r="G222" s="175"/>
      <c r="H222" s="155"/>
      <c r="I222" s="175"/>
      <c r="J222" s="155"/>
      <c r="K222" s="175"/>
      <c r="L222" s="179"/>
      <c r="M222" s="179"/>
      <c r="N222" s="155"/>
      <c r="O222" s="175"/>
      <c r="P222" s="155"/>
      <c r="Q222" s="90"/>
      <c r="R222" s="97">
        <f t="shared" si="48"/>
        <v>0</v>
      </c>
    </row>
    <row r="223" spans="1:18" s="65" customFormat="1" ht="16.5" thickBot="1">
      <c r="A223" s="131" t="s">
        <v>250</v>
      </c>
      <c r="B223" s="131">
        <v>186</v>
      </c>
      <c r="C223" s="137" t="s">
        <v>934</v>
      </c>
      <c r="D223" s="79">
        <f t="shared" si="50"/>
        <v>0</v>
      </c>
      <c r="E223" s="85">
        <f t="shared" si="50"/>
        <v>0</v>
      </c>
      <c r="F223" s="157">
        <f t="shared" si="47"/>
        <v>0</v>
      </c>
      <c r="G223" s="175"/>
      <c r="H223" s="155"/>
      <c r="I223" s="175"/>
      <c r="J223" s="155"/>
      <c r="K223" s="175"/>
      <c r="L223" s="179"/>
      <c r="M223" s="179"/>
      <c r="N223" s="155"/>
      <c r="O223" s="175"/>
      <c r="P223" s="155"/>
      <c r="Q223" s="89"/>
      <c r="R223" s="97">
        <f t="shared" si="48"/>
        <v>0</v>
      </c>
    </row>
    <row r="224" spans="1:18" s="65" customFormat="1" ht="18.75" thickBot="1">
      <c r="A224" s="118">
        <v>25</v>
      </c>
      <c r="B224" s="118">
        <v>29</v>
      </c>
      <c r="C224" s="133" t="s">
        <v>935</v>
      </c>
      <c r="D224" s="156">
        <f>SUM(D225:D237)</f>
        <v>22227</v>
      </c>
      <c r="E224" s="169">
        <f>SUM(E225:E237)</f>
        <v>1448</v>
      </c>
      <c r="F224" s="181">
        <f t="shared" si="47"/>
        <v>15.4</v>
      </c>
      <c r="G224" s="174">
        <f aca="true" t="shared" si="51" ref="G224:P224">SUM(G225:G237)</f>
        <v>0</v>
      </c>
      <c r="H224" s="159">
        <f t="shared" si="51"/>
        <v>0</v>
      </c>
      <c r="I224" s="174">
        <f t="shared" si="51"/>
        <v>0</v>
      </c>
      <c r="J224" s="159">
        <f t="shared" si="51"/>
        <v>0</v>
      </c>
      <c r="K224" s="174">
        <f t="shared" si="51"/>
        <v>2145</v>
      </c>
      <c r="L224" s="177">
        <f t="shared" si="51"/>
        <v>158</v>
      </c>
      <c r="M224" s="177">
        <f t="shared" si="51"/>
        <v>17069</v>
      </c>
      <c r="N224" s="159">
        <f t="shared" si="51"/>
        <v>1073</v>
      </c>
      <c r="O224" s="174">
        <f t="shared" si="51"/>
        <v>3013</v>
      </c>
      <c r="P224" s="160">
        <f t="shared" si="51"/>
        <v>217</v>
      </c>
      <c r="Q224" s="90"/>
      <c r="R224" s="97">
        <f t="shared" si="48"/>
        <v>0</v>
      </c>
    </row>
    <row r="225" spans="1:18" s="65" customFormat="1" ht="15.75">
      <c r="A225" s="128" t="s">
        <v>248</v>
      </c>
      <c r="B225" s="128">
        <v>187</v>
      </c>
      <c r="C225" s="129" t="s">
        <v>436</v>
      </c>
      <c r="D225" s="79">
        <f aca="true" t="shared" si="52" ref="D225:E237">G225+K225+M225+O225+I225</f>
        <v>0</v>
      </c>
      <c r="E225" s="85">
        <f t="shared" si="52"/>
        <v>0</v>
      </c>
      <c r="F225" s="157">
        <f t="shared" si="47"/>
        <v>0</v>
      </c>
      <c r="G225" s="175"/>
      <c r="H225" s="155"/>
      <c r="I225" s="175"/>
      <c r="J225" s="155"/>
      <c r="K225" s="175"/>
      <c r="L225" s="179"/>
      <c r="M225" s="179"/>
      <c r="N225" s="155"/>
      <c r="O225" s="175"/>
      <c r="P225" s="155"/>
      <c r="Q225" s="90"/>
      <c r="R225" s="97">
        <f t="shared" si="48"/>
        <v>0</v>
      </c>
    </row>
    <row r="226" spans="1:18" s="65" customFormat="1" ht="21.75" customHeight="1">
      <c r="A226" s="130" t="s">
        <v>249</v>
      </c>
      <c r="B226" s="130">
        <v>188</v>
      </c>
      <c r="C226" s="122" t="s">
        <v>437</v>
      </c>
      <c r="D226" s="79">
        <f t="shared" si="52"/>
        <v>1528</v>
      </c>
      <c r="E226" s="85">
        <f t="shared" si="52"/>
        <v>88</v>
      </c>
      <c r="F226" s="157">
        <f t="shared" si="47"/>
        <v>17.4</v>
      </c>
      <c r="G226" s="175"/>
      <c r="H226" s="155"/>
      <c r="I226" s="175"/>
      <c r="J226" s="155"/>
      <c r="K226" s="175"/>
      <c r="L226" s="179"/>
      <c r="M226" s="179">
        <v>1145</v>
      </c>
      <c r="N226" s="155">
        <v>55</v>
      </c>
      <c r="O226" s="175">
        <v>383</v>
      </c>
      <c r="P226" s="155">
        <v>33</v>
      </c>
      <c r="Q226" s="89"/>
      <c r="R226" s="97">
        <f t="shared" si="48"/>
        <v>0</v>
      </c>
    </row>
    <row r="227" spans="1:18" s="330" customFormat="1" ht="15.75">
      <c r="A227" s="320" t="s">
        <v>251</v>
      </c>
      <c r="B227" s="320">
        <v>189</v>
      </c>
      <c r="C227" s="321" t="s">
        <v>438</v>
      </c>
      <c r="D227" s="322">
        <f t="shared" si="52"/>
        <v>1737</v>
      </c>
      <c r="E227" s="323">
        <f t="shared" si="52"/>
        <v>138</v>
      </c>
      <c r="F227" s="324">
        <f t="shared" si="47"/>
        <v>12.6</v>
      </c>
      <c r="G227" s="318"/>
      <c r="H227" s="317"/>
      <c r="I227" s="318"/>
      <c r="J227" s="317"/>
      <c r="K227" s="318">
        <v>322</v>
      </c>
      <c r="L227" s="319">
        <v>24</v>
      </c>
      <c r="M227" s="319">
        <v>1415</v>
      </c>
      <c r="N227" s="317">
        <f>115-1</f>
        <v>114</v>
      </c>
      <c r="O227" s="318"/>
      <c r="P227" s="317"/>
      <c r="Q227" s="329"/>
      <c r="R227" s="326">
        <f t="shared" si="48"/>
        <v>0</v>
      </c>
    </row>
    <row r="228" spans="1:18" s="65" customFormat="1" ht="15.75">
      <c r="A228" s="130" t="s">
        <v>252</v>
      </c>
      <c r="B228" s="130">
        <v>190</v>
      </c>
      <c r="C228" s="122" t="s">
        <v>439</v>
      </c>
      <c r="D228" s="79">
        <f t="shared" si="52"/>
        <v>1506</v>
      </c>
      <c r="E228" s="85">
        <f t="shared" si="52"/>
        <v>93</v>
      </c>
      <c r="F228" s="157">
        <f t="shared" si="47"/>
        <v>16.2</v>
      </c>
      <c r="G228" s="175"/>
      <c r="H228" s="155"/>
      <c r="I228" s="175"/>
      <c r="J228" s="155"/>
      <c r="K228" s="175">
        <v>85</v>
      </c>
      <c r="L228" s="179">
        <v>7</v>
      </c>
      <c r="M228" s="179">
        <v>1233</v>
      </c>
      <c r="N228" s="155">
        <v>59</v>
      </c>
      <c r="O228" s="175">
        <v>188</v>
      </c>
      <c r="P228" s="155">
        <v>27</v>
      </c>
      <c r="Q228" s="90"/>
      <c r="R228" s="97">
        <f t="shared" si="48"/>
        <v>0</v>
      </c>
    </row>
    <row r="229" spans="1:18" s="65" customFormat="1" ht="15.75">
      <c r="A229" s="130" t="s">
        <v>253</v>
      </c>
      <c r="B229" s="130">
        <v>191</v>
      </c>
      <c r="C229" s="122" t="s">
        <v>440</v>
      </c>
      <c r="D229" s="79">
        <f t="shared" si="52"/>
        <v>1210</v>
      </c>
      <c r="E229" s="85">
        <f t="shared" si="52"/>
        <v>90</v>
      </c>
      <c r="F229" s="157">
        <f t="shared" si="47"/>
        <v>13.4</v>
      </c>
      <c r="G229" s="175"/>
      <c r="H229" s="155"/>
      <c r="I229" s="175"/>
      <c r="J229" s="155"/>
      <c r="K229" s="175"/>
      <c r="L229" s="179"/>
      <c r="M229" s="179">
        <v>1018</v>
      </c>
      <c r="N229" s="155">
        <f>77-1</f>
        <v>76</v>
      </c>
      <c r="O229" s="175">
        <v>192</v>
      </c>
      <c r="P229" s="155">
        <v>14</v>
      </c>
      <c r="Q229" s="90"/>
      <c r="R229" s="97">
        <f t="shared" si="48"/>
        <v>0</v>
      </c>
    </row>
    <row r="230" spans="1:18" s="65" customFormat="1" ht="15.75">
      <c r="A230" s="130" t="s">
        <v>254</v>
      </c>
      <c r="B230" s="130">
        <v>192</v>
      </c>
      <c r="C230" s="122" t="s">
        <v>441</v>
      </c>
      <c r="D230" s="79">
        <f t="shared" si="52"/>
        <v>0</v>
      </c>
      <c r="E230" s="85">
        <f t="shared" si="52"/>
        <v>0</v>
      </c>
      <c r="F230" s="157">
        <f t="shared" si="47"/>
        <v>0</v>
      </c>
      <c r="G230" s="175"/>
      <c r="H230" s="155"/>
      <c r="I230" s="175"/>
      <c r="J230" s="155"/>
      <c r="K230" s="318"/>
      <c r="L230" s="319"/>
      <c r="M230" s="179"/>
      <c r="N230" s="155"/>
      <c r="O230" s="175"/>
      <c r="P230" s="155"/>
      <c r="Q230" s="90"/>
      <c r="R230" s="97">
        <f t="shared" si="48"/>
        <v>0</v>
      </c>
    </row>
    <row r="231" spans="1:18" s="330" customFormat="1" ht="32.25">
      <c r="A231" s="320" t="s">
        <v>255</v>
      </c>
      <c r="B231" s="331">
        <v>193</v>
      </c>
      <c r="C231" s="328" t="s">
        <v>936</v>
      </c>
      <c r="D231" s="322">
        <f t="shared" si="52"/>
        <v>5443</v>
      </c>
      <c r="E231" s="323">
        <f t="shared" si="52"/>
        <v>305</v>
      </c>
      <c r="F231" s="324">
        <f t="shared" si="47"/>
        <v>17.8</v>
      </c>
      <c r="G231" s="318"/>
      <c r="H231" s="317"/>
      <c r="I231" s="318"/>
      <c r="J231" s="317"/>
      <c r="K231" s="318"/>
      <c r="L231" s="319"/>
      <c r="M231" s="319">
        <v>4481</v>
      </c>
      <c r="N231" s="317">
        <f>258-1</f>
        <v>257</v>
      </c>
      <c r="O231" s="318">
        <v>962</v>
      </c>
      <c r="P231" s="317">
        <v>48</v>
      </c>
      <c r="Q231" s="329"/>
      <c r="R231" s="326">
        <f t="shared" si="48"/>
        <v>0</v>
      </c>
    </row>
    <row r="232" spans="1:18" s="65" customFormat="1" ht="18.75" customHeight="1">
      <c r="A232" s="130" t="s">
        <v>256</v>
      </c>
      <c r="B232" s="139">
        <v>194</v>
      </c>
      <c r="C232" s="123" t="s">
        <v>937</v>
      </c>
      <c r="D232" s="79">
        <f t="shared" si="52"/>
        <v>795</v>
      </c>
      <c r="E232" s="85">
        <f t="shared" si="52"/>
        <v>42</v>
      </c>
      <c r="F232" s="157">
        <f t="shared" si="47"/>
        <v>18.9</v>
      </c>
      <c r="G232" s="175"/>
      <c r="H232" s="155"/>
      <c r="I232" s="175"/>
      <c r="J232" s="155"/>
      <c r="K232" s="175"/>
      <c r="L232" s="179"/>
      <c r="M232" s="179">
        <v>530</v>
      </c>
      <c r="N232" s="155">
        <v>28</v>
      </c>
      <c r="O232" s="175">
        <v>265</v>
      </c>
      <c r="P232" s="155">
        <v>14</v>
      </c>
      <c r="Q232" s="89"/>
      <c r="R232" s="97">
        <f t="shared" si="48"/>
        <v>0</v>
      </c>
    </row>
    <row r="233" spans="1:18" s="65" customFormat="1" ht="15.75">
      <c r="A233" s="130" t="s">
        <v>257</v>
      </c>
      <c r="B233" s="130">
        <v>195</v>
      </c>
      <c r="C233" s="122" t="s">
        <v>62</v>
      </c>
      <c r="D233" s="79">
        <f t="shared" si="52"/>
        <v>6204</v>
      </c>
      <c r="E233" s="85">
        <f t="shared" si="52"/>
        <v>450</v>
      </c>
      <c r="F233" s="157">
        <f t="shared" si="47"/>
        <v>13.8</v>
      </c>
      <c r="G233" s="175"/>
      <c r="H233" s="155"/>
      <c r="I233" s="175"/>
      <c r="J233" s="155"/>
      <c r="K233" s="175">
        <v>637</v>
      </c>
      <c r="L233" s="179">
        <v>35</v>
      </c>
      <c r="M233" s="179">
        <v>4594</v>
      </c>
      <c r="N233" s="155">
        <f>337-1</f>
        <v>336</v>
      </c>
      <c r="O233" s="175">
        <v>973</v>
      </c>
      <c r="P233" s="155">
        <v>79</v>
      </c>
      <c r="Q233" s="90"/>
      <c r="R233" s="97">
        <f t="shared" si="48"/>
        <v>0</v>
      </c>
    </row>
    <row r="234" spans="1:18" s="65" customFormat="1" ht="15.75">
      <c r="A234" s="130" t="s">
        <v>258</v>
      </c>
      <c r="B234" s="130">
        <v>196</v>
      </c>
      <c r="C234" s="122" t="s">
        <v>63</v>
      </c>
      <c r="D234" s="79">
        <f t="shared" si="52"/>
        <v>1116</v>
      </c>
      <c r="E234" s="85">
        <f t="shared" si="52"/>
        <v>71</v>
      </c>
      <c r="F234" s="157">
        <f t="shared" si="47"/>
        <v>15.7</v>
      </c>
      <c r="G234" s="175"/>
      <c r="H234" s="155"/>
      <c r="I234" s="175"/>
      <c r="J234" s="155"/>
      <c r="K234" s="175">
        <v>315</v>
      </c>
      <c r="L234" s="179">
        <v>32</v>
      </c>
      <c r="M234" s="179">
        <v>751</v>
      </c>
      <c r="N234" s="155">
        <v>37</v>
      </c>
      <c r="O234" s="175">
        <v>50</v>
      </c>
      <c r="P234" s="155">
        <v>2</v>
      </c>
      <c r="Q234" s="90"/>
      <c r="R234" s="97">
        <f t="shared" si="48"/>
        <v>0</v>
      </c>
    </row>
    <row r="235" spans="1:18" s="65" customFormat="1" ht="15.75">
      <c r="A235" s="130" t="s">
        <v>259</v>
      </c>
      <c r="B235" s="130">
        <v>197</v>
      </c>
      <c r="C235" s="122" t="s">
        <v>64</v>
      </c>
      <c r="D235" s="79">
        <f t="shared" si="52"/>
        <v>2180</v>
      </c>
      <c r="E235" s="85">
        <f t="shared" si="52"/>
        <v>141</v>
      </c>
      <c r="F235" s="157">
        <f t="shared" si="47"/>
        <v>15.5</v>
      </c>
      <c r="G235" s="175"/>
      <c r="H235" s="155"/>
      <c r="I235" s="175"/>
      <c r="J235" s="155"/>
      <c r="K235" s="175">
        <v>677</v>
      </c>
      <c r="L235" s="179">
        <v>51</v>
      </c>
      <c r="M235" s="179">
        <v>1503</v>
      </c>
      <c r="N235" s="155">
        <v>90</v>
      </c>
      <c r="O235" s="175"/>
      <c r="P235" s="155"/>
      <c r="Q235" s="90"/>
      <c r="R235" s="97">
        <f t="shared" si="48"/>
        <v>0</v>
      </c>
    </row>
    <row r="236" spans="1:18" s="65" customFormat="1" ht="15.75">
      <c r="A236" s="130" t="s">
        <v>260</v>
      </c>
      <c r="B236" s="130">
        <v>198</v>
      </c>
      <c r="C236" s="122" t="s">
        <v>65</v>
      </c>
      <c r="D236" s="79">
        <f t="shared" si="52"/>
        <v>276</v>
      </c>
      <c r="E236" s="85">
        <f t="shared" si="52"/>
        <v>19</v>
      </c>
      <c r="F236" s="157">
        <f t="shared" si="47"/>
        <v>14.5</v>
      </c>
      <c r="G236" s="175"/>
      <c r="H236" s="155"/>
      <c r="I236" s="175"/>
      <c r="J236" s="155"/>
      <c r="K236" s="175">
        <v>109</v>
      </c>
      <c r="L236" s="179">
        <v>9</v>
      </c>
      <c r="M236" s="179">
        <v>167</v>
      </c>
      <c r="N236" s="155">
        <v>10</v>
      </c>
      <c r="O236" s="175"/>
      <c r="P236" s="155"/>
      <c r="Q236" s="90"/>
      <c r="R236" s="97">
        <f t="shared" si="48"/>
        <v>0</v>
      </c>
    </row>
    <row r="237" spans="1:18" s="65" customFormat="1" ht="21" customHeight="1" thickBot="1">
      <c r="A237" s="130" t="s">
        <v>261</v>
      </c>
      <c r="B237" s="131">
        <v>199</v>
      </c>
      <c r="C237" s="132" t="s">
        <v>66</v>
      </c>
      <c r="D237" s="79">
        <f t="shared" si="52"/>
        <v>232</v>
      </c>
      <c r="E237" s="85">
        <f t="shared" si="52"/>
        <v>11</v>
      </c>
      <c r="F237" s="157">
        <f t="shared" si="47"/>
        <v>21.1</v>
      </c>
      <c r="G237" s="175"/>
      <c r="H237" s="155"/>
      <c r="I237" s="175"/>
      <c r="J237" s="155"/>
      <c r="K237" s="175"/>
      <c r="L237" s="179"/>
      <c r="M237" s="179">
        <v>232</v>
      </c>
      <c r="N237" s="155">
        <v>11</v>
      </c>
      <c r="O237" s="175"/>
      <c r="P237" s="155"/>
      <c r="Q237" s="90"/>
      <c r="R237" s="97">
        <f t="shared" si="48"/>
        <v>0</v>
      </c>
    </row>
    <row r="238" spans="1:18" ht="21.75" customHeight="1" thickBot="1">
      <c r="A238" s="118">
        <v>26</v>
      </c>
      <c r="B238" s="118">
        <v>30</v>
      </c>
      <c r="C238" s="133" t="s">
        <v>1233</v>
      </c>
      <c r="D238" s="156">
        <f>SUM(D239:D248)</f>
        <v>14406</v>
      </c>
      <c r="E238" s="169">
        <f>SUM(E239:E248)</f>
        <v>1031</v>
      </c>
      <c r="F238" s="181">
        <f t="shared" si="47"/>
        <v>14</v>
      </c>
      <c r="G238" s="174">
        <f aca="true" t="shared" si="53" ref="G238:P238">SUM(G239:G248)</f>
        <v>0</v>
      </c>
      <c r="H238" s="159">
        <f t="shared" si="53"/>
        <v>0</v>
      </c>
      <c r="I238" s="174">
        <f t="shared" si="53"/>
        <v>0</v>
      </c>
      <c r="J238" s="159">
        <f t="shared" si="53"/>
        <v>0</v>
      </c>
      <c r="K238" s="174">
        <f t="shared" si="53"/>
        <v>330</v>
      </c>
      <c r="L238" s="177">
        <f t="shared" si="53"/>
        <v>41</v>
      </c>
      <c r="M238" s="177">
        <f t="shared" si="53"/>
        <v>13811</v>
      </c>
      <c r="N238" s="159">
        <f t="shared" si="53"/>
        <v>970</v>
      </c>
      <c r="O238" s="174">
        <f t="shared" si="53"/>
        <v>265</v>
      </c>
      <c r="P238" s="160">
        <f t="shared" si="53"/>
        <v>20</v>
      </c>
      <c r="Q238" s="93"/>
      <c r="R238" s="97">
        <f t="shared" si="48"/>
        <v>0</v>
      </c>
    </row>
    <row r="239" spans="1:18" ht="32.25">
      <c r="A239" s="167" t="s">
        <v>263</v>
      </c>
      <c r="B239" s="128">
        <v>200</v>
      </c>
      <c r="C239" s="129" t="s">
        <v>1234</v>
      </c>
      <c r="D239" s="79">
        <f aca="true" t="shared" si="54" ref="D239:E248">G239+K239+M239+O239+I239</f>
        <v>0</v>
      </c>
      <c r="E239" s="85">
        <f t="shared" si="54"/>
        <v>0</v>
      </c>
      <c r="F239" s="157">
        <f t="shared" si="47"/>
        <v>0</v>
      </c>
      <c r="G239" s="175"/>
      <c r="H239" s="155"/>
      <c r="I239" s="175"/>
      <c r="J239" s="155"/>
      <c r="K239" s="175"/>
      <c r="L239" s="179"/>
      <c r="M239" s="179"/>
      <c r="N239" s="155"/>
      <c r="O239" s="175"/>
      <c r="P239" s="155"/>
      <c r="R239" s="97">
        <f>SUM(R12:R238)</f>
        <v>0</v>
      </c>
    </row>
    <row r="240" spans="1:18" ht="15.75">
      <c r="A240" s="167" t="s">
        <v>264</v>
      </c>
      <c r="B240" s="130">
        <v>201</v>
      </c>
      <c r="C240" s="122" t="s">
        <v>1237</v>
      </c>
      <c r="D240" s="79">
        <f t="shared" si="54"/>
        <v>657</v>
      </c>
      <c r="E240" s="85">
        <f t="shared" si="54"/>
        <v>67</v>
      </c>
      <c r="F240" s="157">
        <f t="shared" si="47"/>
        <v>9.8</v>
      </c>
      <c r="G240" s="175"/>
      <c r="H240" s="155"/>
      <c r="I240" s="175"/>
      <c r="J240" s="155"/>
      <c r="K240" s="175"/>
      <c r="L240" s="179"/>
      <c r="M240" s="179">
        <v>392</v>
      </c>
      <c r="N240" s="155">
        <v>47</v>
      </c>
      <c r="O240" s="175">
        <v>265</v>
      </c>
      <c r="P240" s="155">
        <v>20</v>
      </c>
      <c r="R240" s="97">
        <f aca="true" t="shared" si="55" ref="R240:R303">SUM(R13:R239)</f>
        <v>0</v>
      </c>
    </row>
    <row r="241" spans="1:18" ht="15.75">
      <c r="A241" s="167" t="s">
        <v>265</v>
      </c>
      <c r="B241" s="130">
        <v>202</v>
      </c>
      <c r="C241" s="122" t="s">
        <v>1238</v>
      </c>
      <c r="D241" s="79">
        <f t="shared" si="54"/>
        <v>757</v>
      </c>
      <c r="E241" s="85">
        <f t="shared" si="54"/>
        <v>72</v>
      </c>
      <c r="F241" s="157">
        <f t="shared" si="47"/>
        <v>10.5</v>
      </c>
      <c r="G241" s="175"/>
      <c r="H241" s="155"/>
      <c r="I241" s="175"/>
      <c r="J241" s="155"/>
      <c r="K241" s="175">
        <v>152</v>
      </c>
      <c r="L241" s="179">
        <v>18</v>
      </c>
      <c r="M241" s="179">
        <v>605</v>
      </c>
      <c r="N241" s="155">
        <v>54</v>
      </c>
      <c r="O241" s="175"/>
      <c r="P241" s="155"/>
      <c r="R241" s="97">
        <f t="shared" si="55"/>
        <v>0</v>
      </c>
    </row>
    <row r="242" spans="1:18" ht="15.75">
      <c r="A242" s="167" t="s">
        <v>266</v>
      </c>
      <c r="B242" s="130">
        <v>203</v>
      </c>
      <c r="C242" s="122" t="s">
        <v>67</v>
      </c>
      <c r="D242" s="79">
        <f t="shared" si="54"/>
        <v>854</v>
      </c>
      <c r="E242" s="85">
        <f t="shared" si="54"/>
        <v>79</v>
      </c>
      <c r="F242" s="157">
        <f t="shared" si="47"/>
        <v>10.8</v>
      </c>
      <c r="G242" s="175"/>
      <c r="H242" s="155"/>
      <c r="I242" s="175"/>
      <c r="J242" s="155"/>
      <c r="K242" s="175"/>
      <c r="L242" s="179"/>
      <c r="M242" s="179">
        <v>854</v>
      </c>
      <c r="N242" s="155">
        <v>79</v>
      </c>
      <c r="O242" s="175"/>
      <c r="P242" s="155"/>
      <c r="R242" s="97">
        <f t="shared" si="55"/>
        <v>0</v>
      </c>
    </row>
    <row r="243" spans="1:18" ht="15.75">
      <c r="A243" s="167" t="s">
        <v>262</v>
      </c>
      <c r="B243" s="130">
        <v>204</v>
      </c>
      <c r="C243" s="122" t="s">
        <v>68</v>
      </c>
      <c r="D243" s="79">
        <f t="shared" si="54"/>
        <v>1692</v>
      </c>
      <c r="E243" s="85">
        <f t="shared" si="54"/>
        <v>130</v>
      </c>
      <c r="F243" s="157">
        <f t="shared" si="47"/>
        <v>13</v>
      </c>
      <c r="G243" s="175"/>
      <c r="H243" s="155"/>
      <c r="I243" s="175"/>
      <c r="J243" s="155"/>
      <c r="K243" s="175">
        <v>178</v>
      </c>
      <c r="L243" s="179">
        <v>23</v>
      </c>
      <c r="M243" s="179">
        <v>1514</v>
      </c>
      <c r="N243" s="155">
        <f>108-1</f>
        <v>107</v>
      </c>
      <c r="O243" s="175"/>
      <c r="P243" s="155"/>
      <c r="R243" s="97">
        <f t="shared" si="55"/>
        <v>0</v>
      </c>
    </row>
    <row r="244" spans="1:18" ht="15.75">
      <c r="A244" s="167" t="s">
        <v>267</v>
      </c>
      <c r="B244" s="130">
        <v>205</v>
      </c>
      <c r="C244" s="122" t="s">
        <v>69</v>
      </c>
      <c r="D244" s="79">
        <f t="shared" si="54"/>
        <v>0</v>
      </c>
      <c r="E244" s="85">
        <f t="shared" si="54"/>
        <v>0</v>
      </c>
      <c r="F244" s="157">
        <f t="shared" si="47"/>
        <v>0</v>
      </c>
      <c r="G244" s="175"/>
      <c r="H244" s="155"/>
      <c r="I244" s="175"/>
      <c r="J244" s="155"/>
      <c r="K244" s="175"/>
      <c r="L244" s="179"/>
      <c r="M244" s="179"/>
      <c r="N244" s="155"/>
      <c r="O244" s="175"/>
      <c r="P244" s="155"/>
      <c r="R244" s="97">
        <f t="shared" si="55"/>
        <v>0</v>
      </c>
    </row>
    <row r="245" spans="1:18" ht="15.75">
      <c r="A245" s="167" t="s">
        <v>268</v>
      </c>
      <c r="B245" s="130">
        <v>206</v>
      </c>
      <c r="C245" s="123" t="s">
        <v>70</v>
      </c>
      <c r="D245" s="79">
        <f t="shared" si="54"/>
        <v>367</v>
      </c>
      <c r="E245" s="85">
        <f t="shared" si="54"/>
        <v>24</v>
      </c>
      <c r="F245" s="157">
        <f t="shared" si="47"/>
        <v>15.3</v>
      </c>
      <c r="G245" s="175"/>
      <c r="H245" s="155"/>
      <c r="I245" s="175"/>
      <c r="J245" s="155"/>
      <c r="K245" s="175"/>
      <c r="L245" s="179"/>
      <c r="M245" s="179">
        <v>367</v>
      </c>
      <c r="N245" s="155">
        <v>24</v>
      </c>
      <c r="O245" s="175"/>
      <c r="P245" s="155"/>
      <c r="R245" s="97">
        <f t="shared" si="55"/>
        <v>0</v>
      </c>
    </row>
    <row r="246" spans="1:18" ht="15.75">
      <c r="A246" s="167" t="s">
        <v>269</v>
      </c>
      <c r="B246" s="130">
        <v>207</v>
      </c>
      <c r="C246" s="123" t="s">
        <v>71</v>
      </c>
      <c r="D246" s="79">
        <f t="shared" si="54"/>
        <v>268</v>
      </c>
      <c r="E246" s="85">
        <f t="shared" si="54"/>
        <v>20</v>
      </c>
      <c r="F246" s="157">
        <f t="shared" si="47"/>
        <v>13.4</v>
      </c>
      <c r="G246" s="175"/>
      <c r="H246" s="155"/>
      <c r="I246" s="175"/>
      <c r="J246" s="155"/>
      <c r="K246" s="175"/>
      <c r="L246" s="179"/>
      <c r="M246" s="179">
        <v>268</v>
      </c>
      <c r="N246" s="155">
        <v>20</v>
      </c>
      <c r="O246" s="175"/>
      <c r="P246" s="155"/>
      <c r="R246" s="97">
        <f t="shared" si="55"/>
        <v>0</v>
      </c>
    </row>
    <row r="247" spans="1:18" s="325" customFormat="1" ht="15.75">
      <c r="A247" s="327" t="s">
        <v>270</v>
      </c>
      <c r="B247" s="320">
        <v>208</v>
      </c>
      <c r="C247" s="328" t="s">
        <v>72</v>
      </c>
      <c r="D247" s="322">
        <f t="shared" si="54"/>
        <v>8851</v>
      </c>
      <c r="E247" s="323">
        <f t="shared" si="54"/>
        <v>585</v>
      </c>
      <c r="F247" s="324">
        <f t="shared" si="47"/>
        <v>15.1</v>
      </c>
      <c r="G247" s="318"/>
      <c r="H247" s="317"/>
      <c r="I247" s="318"/>
      <c r="J247" s="317"/>
      <c r="K247" s="318"/>
      <c r="L247" s="319"/>
      <c r="M247" s="319">
        <v>8851</v>
      </c>
      <c r="N247" s="317">
        <f>596-10-1</f>
        <v>585</v>
      </c>
      <c r="O247" s="318"/>
      <c r="P247" s="317"/>
      <c r="R247" s="326">
        <f t="shared" si="55"/>
        <v>0</v>
      </c>
    </row>
    <row r="248" spans="1:18" ht="16.5" thickBot="1">
      <c r="A248" s="167" t="s">
        <v>271</v>
      </c>
      <c r="B248" s="131">
        <v>209</v>
      </c>
      <c r="C248" s="137" t="s">
        <v>73</v>
      </c>
      <c r="D248" s="79">
        <f t="shared" si="54"/>
        <v>960</v>
      </c>
      <c r="E248" s="85">
        <f t="shared" si="54"/>
        <v>54</v>
      </c>
      <c r="F248" s="157">
        <f t="shared" si="47"/>
        <v>17.8</v>
      </c>
      <c r="G248" s="175"/>
      <c r="H248" s="155"/>
      <c r="I248" s="175"/>
      <c r="J248" s="155"/>
      <c r="K248" s="175"/>
      <c r="L248" s="179"/>
      <c r="M248" s="179">
        <v>960</v>
      </c>
      <c r="N248" s="155">
        <v>54</v>
      </c>
      <c r="O248" s="175"/>
      <c r="P248" s="155"/>
      <c r="R248" s="97">
        <f t="shared" si="55"/>
        <v>0</v>
      </c>
    </row>
    <row r="249" spans="1:18" ht="18.75" thickBot="1">
      <c r="A249" s="118">
        <v>27</v>
      </c>
      <c r="B249" s="118">
        <v>31</v>
      </c>
      <c r="C249" s="133" t="s">
        <v>74</v>
      </c>
      <c r="D249" s="156">
        <f>SUM(D250:D268)</f>
        <v>12424</v>
      </c>
      <c r="E249" s="169">
        <f>SUM(E250:E268)</f>
        <v>1070</v>
      </c>
      <c r="F249" s="181">
        <f t="shared" si="47"/>
        <v>11.6</v>
      </c>
      <c r="G249" s="174">
        <f aca="true" t="shared" si="56" ref="G249:P249">SUM(G250:G268)</f>
        <v>27</v>
      </c>
      <c r="H249" s="159">
        <f t="shared" si="56"/>
        <v>3</v>
      </c>
      <c r="I249" s="174">
        <f t="shared" si="56"/>
        <v>622</v>
      </c>
      <c r="J249" s="159">
        <f t="shared" si="56"/>
        <v>69</v>
      </c>
      <c r="K249" s="174">
        <f t="shared" si="56"/>
        <v>1067</v>
      </c>
      <c r="L249" s="177">
        <f t="shared" si="56"/>
        <v>135</v>
      </c>
      <c r="M249" s="177">
        <f t="shared" si="56"/>
        <v>10395</v>
      </c>
      <c r="N249" s="159">
        <f t="shared" si="56"/>
        <v>830</v>
      </c>
      <c r="O249" s="174">
        <f t="shared" si="56"/>
        <v>313</v>
      </c>
      <c r="P249" s="160">
        <f t="shared" si="56"/>
        <v>33</v>
      </c>
      <c r="R249" s="97">
        <f t="shared" si="55"/>
        <v>0</v>
      </c>
    </row>
    <row r="250" spans="1:18" ht="15.75">
      <c r="A250" s="166" t="s">
        <v>272</v>
      </c>
      <c r="B250" s="128">
        <v>210</v>
      </c>
      <c r="C250" s="129" t="s">
        <v>1516</v>
      </c>
      <c r="D250" s="79">
        <f aca="true" t="shared" si="57" ref="D250:E268">G250+K250+M250+O250+I250</f>
        <v>410</v>
      </c>
      <c r="E250" s="85">
        <f t="shared" si="57"/>
        <v>49</v>
      </c>
      <c r="F250" s="157">
        <f t="shared" si="47"/>
        <v>8.4</v>
      </c>
      <c r="G250" s="175">
        <v>14</v>
      </c>
      <c r="H250" s="155">
        <v>2</v>
      </c>
      <c r="I250" s="175">
        <v>56</v>
      </c>
      <c r="J250" s="155">
        <v>8</v>
      </c>
      <c r="K250" s="175">
        <v>122</v>
      </c>
      <c r="L250" s="179">
        <v>17</v>
      </c>
      <c r="M250" s="179">
        <v>218</v>
      </c>
      <c r="N250" s="155">
        <v>22</v>
      </c>
      <c r="O250" s="175"/>
      <c r="P250" s="155"/>
      <c r="R250" s="97">
        <f t="shared" si="55"/>
        <v>0</v>
      </c>
    </row>
    <row r="251" spans="1:18" ht="15.75">
      <c r="A251" s="130" t="s">
        <v>273</v>
      </c>
      <c r="B251" s="130">
        <v>211</v>
      </c>
      <c r="C251" s="123" t="s">
        <v>75</v>
      </c>
      <c r="D251" s="79">
        <f t="shared" si="57"/>
        <v>591</v>
      </c>
      <c r="E251" s="85">
        <f t="shared" si="57"/>
        <v>60</v>
      </c>
      <c r="F251" s="157">
        <f t="shared" si="47"/>
        <v>9.9</v>
      </c>
      <c r="G251" s="175"/>
      <c r="H251" s="155"/>
      <c r="I251" s="175">
        <v>118</v>
      </c>
      <c r="J251" s="155">
        <v>15</v>
      </c>
      <c r="K251" s="175">
        <v>116</v>
      </c>
      <c r="L251" s="179">
        <v>20</v>
      </c>
      <c r="M251" s="179">
        <v>328</v>
      </c>
      <c r="N251" s="155">
        <v>21</v>
      </c>
      <c r="O251" s="175">
        <v>29</v>
      </c>
      <c r="P251" s="155">
        <v>4</v>
      </c>
      <c r="R251" s="97">
        <f t="shared" si="55"/>
        <v>0</v>
      </c>
    </row>
    <row r="252" spans="1:18" ht="15.75">
      <c r="A252" s="130" t="s">
        <v>274</v>
      </c>
      <c r="B252" s="130">
        <v>212</v>
      </c>
      <c r="C252" s="123" t="s">
        <v>76</v>
      </c>
      <c r="D252" s="79">
        <f t="shared" si="57"/>
        <v>6691</v>
      </c>
      <c r="E252" s="85">
        <f t="shared" si="57"/>
        <v>591</v>
      </c>
      <c r="F252" s="157">
        <f t="shared" si="47"/>
        <v>11.3</v>
      </c>
      <c r="G252" s="318"/>
      <c r="H252" s="317"/>
      <c r="I252" s="318">
        <v>253</v>
      </c>
      <c r="J252" s="317">
        <v>28</v>
      </c>
      <c r="K252" s="318">
        <v>592</v>
      </c>
      <c r="L252" s="319">
        <v>76</v>
      </c>
      <c r="M252" s="319">
        <f>5257+305</f>
        <v>5562</v>
      </c>
      <c r="N252" s="317">
        <f>463-5</f>
        <v>458</v>
      </c>
      <c r="O252" s="318">
        <v>284</v>
      </c>
      <c r="P252" s="317">
        <v>29</v>
      </c>
      <c r="R252" s="97">
        <f t="shared" si="55"/>
        <v>0</v>
      </c>
    </row>
    <row r="253" spans="1:18" ht="15.75">
      <c r="A253" s="130" t="s">
        <v>275</v>
      </c>
      <c r="B253" s="130">
        <v>213</v>
      </c>
      <c r="C253" s="123" t="s">
        <v>77</v>
      </c>
      <c r="D253" s="79">
        <f t="shared" si="57"/>
        <v>0</v>
      </c>
      <c r="E253" s="85">
        <f t="shared" si="57"/>
        <v>0</v>
      </c>
      <c r="F253" s="157">
        <f t="shared" si="47"/>
        <v>0</v>
      </c>
      <c r="G253" s="175"/>
      <c r="H253" s="155"/>
      <c r="I253" s="175"/>
      <c r="J253" s="155"/>
      <c r="K253" s="175"/>
      <c r="L253" s="179"/>
      <c r="M253" s="179"/>
      <c r="N253" s="155"/>
      <c r="O253" s="175"/>
      <c r="P253" s="155"/>
      <c r="R253" s="97">
        <f t="shared" si="55"/>
        <v>0</v>
      </c>
    </row>
    <row r="254" spans="1:18" s="325" customFormat="1" ht="15.75">
      <c r="A254" s="320" t="s">
        <v>276</v>
      </c>
      <c r="B254" s="320">
        <v>214</v>
      </c>
      <c r="C254" s="328" t="s">
        <v>78</v>
      </c>
      <c r="D254" s="322">
        <f t="shared" si="57"/>
        <v>620</v>
      </c>
      <c r="E254" s="323">
        <f t="shared" si="57"/>
        <v>19</v>
      </c>
      <c r="F254" s="324">
        <f t="shared" si="47"/>
        <v>32.6</v>
      </c>
      <c r="G254" s="318"/>
      <c r="H254" s="317"/>
      <c r="I254" s="318"/>
      <c r="J254" s="317"/>
      <c r="K254" s="318"/>
      <c r="L254" s="319"/>
      <c r="M254" s="319">
        <v>620</v>
      </c>
      <c r="N254" s="317">
        <v>19</v>
      </c>
      <c r="O254" s="318"/>
      <c r="P254" s="317"/>
      <c r="R254" s="326">
        <f t="shared" si="55"/>
        <v>0</v>
      </c>
    </row>
    <row r="255" spans="1:18" ht="15.75">
      <c r="A255" s="130" t="s">
        <v>277</v>
      </c>
      <c r="B255" s="130">
        <v>215</v>
      </c>
      <c r="C255" s="123" t="s">
        <v>79</v>
      </c>
      <c r="D255" s="79">
        <f t="shared" si="57"/>
        <v>0</v>
      </c>
      <c r="E255" s="85">
        <f t="shared" si="57"/>
        <v>0</v>
      </c>
      <c r="F255" s="157">
        <f t="shared" si="47"/>
        <v>0</v>
      </c>
      <c r="G255" s="175"/>
      <c r="H255" s="155"/>
      <c r="I255" s="175"/>
      <c r="J255" s="155"/>
      <c r="K255" s="175"/>
      <c r="L255" s="179"/>
      <c r="M255" s="179"/>
      <c r="N255" s="155"/>
      <c r="O255" s="175"/>
      <c r="P255" s="155"/>
      <c r="R255" s="97">
        <f t="shared" si="55"/>
        <v>0</v>
      </c>
    </row>
    <row r="256" spans="1:18" ht="15.75">
      <c r="A256" s="130" t="s">
        <v>278</v>
      </c>
      <c r="B256" s="130">
        <v>216</v>
      </c>
      <c r="C256" s="123" t="s">
        <v>80</v>
      </c>
      <c r="D256" s="79">
        <f t="shared" si="57"/>
        <v>85</v>
      </c>
      <c r="E256" s="85">
        <f t="shared" si="57"/>
        <v>6</v>
      </c>
      <c r="F256" s="157">
        <f t="shared" si="47"/>
        <v>14.2</v>
      </c>
      <c r="G256" s="175"/>
      <c r="H256" s="155"/>
      <c r="I256" s="175"/>
      <c r="J256" s="155"/>
      <c r="K256" s="175"/>
      <c r="L256" s="179"/>
      <c r="M256" s="179">
        <v>85</v>
      </c>
      <c r="N256" s="155">
        <v>6</v>
      </c>
      <c r="O256" s="175"/>
      <c r="P256" s="155"/>
      <c r="R256" s="97">
        <f t="shared" si="55"/>
        <v>0</v>
      </c>
    </row>
    <row r="257" spans="1:18" ht="15.75">
      <c r="A257" s="130" t="s">
        <v>279</v>
      </c>
      <c r="B257" s="130">
        <v>217</v>
      </c>
      <c r="C257" s="123" t="s">
        <v>81</v>
      </c>
      <c r="D257" s="79">
        <f t="shared" si="57"/>
        <v>0</v>
      </c>
      <c r="E257" s="85">
        <f t="shared" si="57"/>
        <v>0</v>
      </c>
      <c r="F257" s="157">
        <f t="shared" si="47"/>
        <v>0</v>
      </c>
      <c r="G257" s="175"/>
      <c r="H257" s="155"/>
      <c r="I257" s="175"/>
      <c r="J257" s="155"/>
      <c r="K257" s="175"/>
      <c r="L257" s="179"/>
      <c r="M257" s="179"/>
      <c r="N257" s="155"/>
      <c r="O257" s="175"/>
      <c r="P257" s="155"/>
      <c r="R257" s="97">
        <f t="shared" si="55"/>
        <v>0</v>
      </c>
    </row>
    <row r="258" spans="1:18" ht="15.75">
      <c r="A258" s="130" t="s">
        <v>280</v>
      </c>
      <c r="B258" s="130">
        <v>218</v>
      </c>
      <c r="C258" s="123" t="s">
        <v>82</v>
      </c>
      <c r="D258" s="79">
        <f t="shared" si="57"/>
        <v>60</v>
      </c>
      <c r="E258" s="85">
        <f t="shared" si="57"/>
        <v>8</v>
      </c>
      <c r="F258" s="157">
        <f t="shared" si="47"/>
        <v>7.5</v>
      </c>
      <c r="G258" s="175"/>
      <c r="H258" s="155"/>
      <c r="I258" s="175"/>
      <c r="J258" s="155"/>
      <c r="K258" s="175"/>
      <c r="L258" s="179"/>
      <c r="M258" s="179">
        <v>60</v>
      </c>
      <c r="N258" s="155">
        <v>8</v>
      </c>
      <c r="O258" s="175"/>
      <c r="P258" s="155"/>
      <c r="R258" s="97">
        <f t="shared" si="55"/>
        <v>0</v>
      </c>
    </row>
    <row r="259" spans="1:18" ht="15.75">
      <c r="A259" s="130" t="s">
        <v>281</v>
      </c>
      <c r="B259" s="130">
        <v>219</v>
      </c>
      <c r="C259" s="123" t="s">
        <v>83</v>
      </c>
      <c r="D259" s="79">
        <f t="shared" si="57"/>
        <v>0</v>
      </c>
      <c r="E259" s="85">
        <f t="shared" si="57"/>
        <v>0</v>
      </c>
      <c r="F259" s="157">
        <f t="shared" si="47"/>
        <v>0</v>
      </c>
      <c r="G259" s="175"/>
      <c r="H259" s="155"/>
      <c r="I259" s="175"/>
      <c r="J259" s="155"/>
      <c r="K259" s="175"/>
      <c r="L259" s="179"/>
      <c r="M259" s="179"/>
      <c r="N259" s="155"/>
      <c r="O259" s="175"/>
      <c r="P259" s="155"/>
      <c r="R259" s="97">
        <f t="shared" si="55"/>
        <v>0</v>
      </c>
    </row>
    <row r="260" spans="1:18" ht="32.25">
      <c r="A260" s="130" t="s">
        <v>282</v>
      </c>
      <c r="B260" s="130">
        <v>220</v>
      </c>
      <c r="C260" s="122" t="s">
        <v>1517</v>
      </c>
      <c r="D260" s="79">
        <f t="shared" si="57"/>
        <v>0</v>
      </c>
      <c r="E260" s="85">
        <f t="shared" si="57"/>
        <v>0</v>
      </c>
      <c r="F260" s="157">
        <f t="shared" si="47"/>
        <v>0</v>
      </c>
      <c r="G260" s="175"/>
      <c r="H260" s="155"/>
      <c r="I260" s="175"/>
      <c r="J260" s="155"/>
      <c r="K260" s="175"/>
      <c r="L260" s="179"/>
      <c r="M260" s="179"/>
      <c r="N260" s="155"/>
      <c r="O260" s="175"/>
      <c r="P260" s="155"/>
      <c r="R260" s="97">
        <f t="shared" si="55"/>
        <v>0</v>
      </c>
    </row>
    <row r="261" spans="1:18" ht="15.75">
      <c r="A261" s="130" t="s">
        <v>283</v>
      </c>
      <c r="B261" s="130">
        <v>221</v>
      </c>
      <c r="C261" s="122" t="s">
        <v>1518</v>
      </c>
      <c r="D261" s="79">
        <f t="shared" si="57"/>
        <v>1567</v>
      </c>
      <c r="E261" s="85">
        <f t="shared" si="57"/>
        <v>131</v>
      </c>
      <c r="F261" s="157">
        <f t="shared" si="47"/>
        <v>12</v>
      </c>
      <c r="G261" s="175"/>
      <c r="H261" s="155"/>
      <c r="I261" s="175"/>
      <c r="J261" s="155"/>
      <c r="K261" s="175"/>
      <c r="L261" s="179"/>
      <c r="M261" s="179">
        <v>1567</v>
      </c>
      <c r="N261" s="155">
        <f>132-1</f>
        <v>131</v>
      </c>
      <c r="O261" s="175"/>
      <c r="P261" s="155"/>
      <c r="R261" s="97">
        <f t="shared" si="55"/>
        <v>0</v>
      </c>
    </row>
    <row r="262" spans="1:18" ht="15.75">
      <c r="A262" s="130" t="s">
        <v>284</v>
      </c>
      <c r="B262" s="130">
        <v>222</v>
      </c>
      <c r="C262" s="122" t="s">
        <v>1519</v>
      </c>
      <c r="D262" s="79">
        <f t="shared" si="57"/>
        <v>704</v>
      </c>
      <c r="E262" s="85">
        <f t="shared" si="57"/>
        <v>54</v>
      </c>
      <c r="F262" s="157">
        <f t="shared" si="47"/>
        <v>13</v>
      </c>
      <c r="G262" s="175"/>
      <c r="H262" s="155"/>
      <c r="I262" s="175"/>
      <c r="J262" s="155"/>
      <c r="K262" s="175"/>
      <c r="L262" s="179"/>
      <c r="M262" s="179">
        <v>704</v>
      </c>
      <c r="N262" s="155">
        <v>54</v>
      </c>
      <c r="O262" s="175"/>
      <c r="P262" s="155"/>
      <c r="R262" s="97">
        <f t="shared" si="55"/>
        <v>0</v>
      </c>
    </row>
    <row r="263" spans="1:18" ht="15.75">
      <c r="A263" s="130" t="s">
        <v>285</v>
      </c>
      <c r="B263" s="130">
        <v>223</v>
      </c>
      <c r="C263" s="122" t="s">
        <v>1520</v>
      </c>
      <c r="D263" s="79">
        <f t="shared" si="57"/>
        <v>334</v>
      </c>
      <c r="E263" s="85">
        <f t="shared" si="57"/>
        <v>24</v>
      </c>
      <c r="F263" s="157">
        <f t="shared" si="47"/>
        <v>13.9</v>
      </c>
      <c r="G263" s="175"/>
      <c r="H263" s="155"/>
      <c r="I263" s="175"/>
      <c r="J263" s="155"/>
      <c r="K263" s="175"/>
      <c r="L263" s="179"/>
      <c r="M263" s="179">
        <v>334</v>
      </c>
      <c r="N263" s="155">
        <v>24</v>
      </c>
      <c r="O263" s="175"/>
      <c r="P263" s="155"/>
      <c r="R263" s="97">
        <f t="shared" si="55"/>
        <v>0</v>
      </c>
    </row>
    <row r="264" spans="1:18" ht="15.75">
      <c r="A264" s="130" t="s">
        <v>286</v>
      </c>
      <c r="B264" s="130">
        <v>224</v>
      </c>
      <c r="C264" s="122" t="s">
        <v>1521</v>
      </c>
      <c r="D264" s="79">
        <f t="shared" si="57"/>
        <v>76</v>
      </c>
      <c r="E264" s="85">
        <f t="shared" si="57"/>
        <v>7</v>
      </c>
      <c r="F264" s="157">
        <f t="shared" si="47"/>
        <v>10.9</v>
      </c>
      <c r="G264" s="175"/>
      <c r="H264" s="155"/>
      <c r="I264" s="175"/>
      <c r="J264" s="155"/>
      <c r="K264" s="175"/>
      <c r="L264" s="179"/>
      <c r="M264" s="179">
        <v>76</v>
      </c>
      <c r="N264" s="155">
        <v>7</v>
      </c>
      <c r="O264" s="175"/>
      <c r="P264" s="155"/>
      <c r="R264" s="97">
        <f t="shared" si="55"/>
        <v>0</v>
      </c>
    </row>
    <row r="265" spans="1:18" ht="15.75">
      <c r="A265" s="130" t="s">
        <v>287</v>
      </c>
      <c r="B265" s="130">
        <v>225</v>
      </c>
      <c r="C265" s="122" t="s">
        <v>1522</v>
      </c>
      <c r="D265" s="79">
        <f t="shared" si="57"/>
        <v>0</v>
      </c>
      <c r="E265" s="85">
        <f t="shared" si="57"/>
        <v>0</v>
      </c>
      <c r="F265" s="157">
        <f t="shared" si="47"/>
        <v>0</v>
      </c>
      <c r="G265" s="175"/>
      <c r="H265" s="155"/>
      <c r="I265" s="175"/>
      <c r="J265" s="155"/>
      <c r="K265" s="175"/>
      <c r="L265" s="179"/>
      <c r="M265" s="179"/>
      <c r="N265" s="155"/>
      <c r="O265" s="175"/>
      <c r="P265" s="155"/>
      <c r="R265" s="97">
        <f t="shared" si="55"/>
        <v>0</v>
      </c>
    </row>
    <row r="266" spans="1:18" ht="15.75">
      <c r="A266" s="130" t="s">
        <v>288</v>
      </c>
      <c r="B266" s="130">
        <v>226</v>
      </c>
      <c r="C266" s="122" t="s">
        <v>1523</v>
      </c>
      <c r="D266" s="79">
        <f t="shared" si="57"/>
        <v>0</v>
      </c>
      <c r="E266" s="85">
        <f t="shared" si="57"/>
        <v>0</v>
      </c>
      <c r="F266" s="157">
        <f t="shared" si="47"/>
        <v>0</v>
      </c>
      <c r="G266" s="175"/>
      <c r="H266" s="155"/>
      <c r="I266" s="175"/>
      <c r="J266" s="155"/>
      <c r="K266" s="175"/>
      <c r="L266" s="179"/>
      <c r="M266" s="179"/>
      <c r="N266" s="155"/>
      <c r="O266" s="175"/>
      <c r="P266" s="155"/>
      <c r="R266" s="97">
        <f t="shared" si="55"/>
        <v>0</v>
      </c>
    </row>
    <row r="267" spans="1:18" s="325" customFormat="1" ht="15.75">
      <c r="A267" s="320" t="s">
        <v>289</v>
      </c>
      <c r="B267" s="320">
        <v>227</v>
      </c>
      <c r="C267" s="321" t="s">
        <v>1524</v>
      </c>
      <c r="D267" s="322">
        <f t="shared" si="57"/>
        <v>1286</v>
      </c>
      <c r="E267" s="323">
        <f t="shared" si="57"/>
        <v>121</v>
      </c>
      <c r="F267" s="324">
        <f t="shared" si="47"/>
        <v>10.6</v>
      </c>
      <c r="G267" s="318">
        <v>13</v>
      </c>
      <c r="H267" s="317">
        <v>1</v>
      </c>
      <c r="I267" s="318">
        <v>195</v>
      </c>
      <c r="J267" s="317">
        <v>18</v>
      </c>
      <c r="K267" s="318">
        <v>237</v>
      </c>
      <c r="L267" s="319">
        <v>22</v>
      </c>
      <c r="M267" s="319">
        <v>841</v>
      </c>
      <c r="N267" s="317">
        <v>80</v>
      </c>
      <c r="O267" s="318"/>
      <c r="P267" s="317"/>
      <c r="R267" s="326">
        <f t="shared" si="55"/>
        <v>0</v>
      </c>
    </row>
    <row r="268" spans="1:18" ht="16.5" thickBot="1">
      <c r="A268" s="130" t="s">
        <v>290</v>
      </c>
      <c r="B268" s="131">
        <v>228</v>
      </c>
      <c r="C268" s="132" t="s">
        <v>84</v>
      </c>
      <c r="D268" s="79">
        <f t="shared" si="57"/>
        <v>0</v>
      </c>
      <c r="E268" s="85">
        <f t="shared" si="57"/>
        <v>0</v>
      </c>
      <c r="F268" s="157">
        <f aca="true" t="shared" si="58" ref="F268:F304">IF(E268=0,0,ROUND(D268/E268,1))</f>
        <v>0</v>
      </c>
      <c r="G268" s="175"/>
      <c r="H268" s="155"/>
      <c r="I268" s="175"/>
      <c r="J268" s="155"/>
      <c r="K268" s="175"/>
      <c r="L268" s="179"/>
      <c r="M268" s="179"/>
      <c r="N268" s="155"/>
      <c r="O268" s="175"/>
      <c r="P268" s="155"/>
      <c r="R268" s="97">
        <f t="shared" si="55"/>
        <v>0</v>
      </c>
    </row>
    <row r="269" spans="1:18" ht="18.75" thickBot="1">
      <c r="A269" s="118">
        <v>28</v>
      </c>
      <c r="B269" s="118">
        <v>32</v>
      </c>
      <c r="C269" s="133" t="s">
        <v>85</v>
      </c>
      <c r="D269" s="156">
        <f>SUM(D270:D283)</f>
        <v>12014</v>
      </c>
      <c r="E269" s="169">
        <f>SUM(E270:E283)</f>
        <v>1152</v>
      </c>
      <c r="F269" s="181">
        <f t="shared" si="58"/>
        <v>10.4</v>
      </c>
      <c r="G269" s="174">
        <f aca="true" t="shared" si="59" ref="G269:P269">SUM(G270:G283)</f>
        <v>11</v>
      </c>
      <c r="H269" s="159">
        <f t="shared" si="59"/>
        <v>1</v>
      </c>
      <c r="I269" s="174">
        <f t="shared" si="59"/>
        <v>21</v>
      </c>
      <c r="J269" s="159">
        <f t="shared" si="59"/>
        <v>2</v>
      </c>
      <c r="K269" s="174">
        <f t="shared" si="59"/>
        <v>38</v>
      </c>
      <c r="L269" s="177">
        <f t="shared" si="59"/>
        <v>5</v>
      </c>
      <c r="M269" s="177">
        <f t="shared" si="59"/>
        <v>11656</v>
      </c>
      <c r="N269" s="159">
        <f t="shared" si="59"/>
        <v>1123</v>
      </c>
      <c r="O269" s="174">
        <f t="shared" si="59"/>
        <v>288</v>
      </c>
      <c r="P269" s="160">
        <f t="shared" si="59"/>
        <v>21</v>
      </c>
      <c r="R269" s="97">
        <f t="shared" si="55"/>
        <v>0</v>
      </c>
    </row>
    <row r="270" spans="1:18" ht="15.75">
      <c r="A270" s="128" t="s">
        <v>291</v>
      </c>
      <c r="B270" s="128">
        <v>229</v>
      </c>
      <c r="C270" s="129" t="s">
        <v>86</v>
      </c>
      <c r="D270" s="79">
        <f aca="true" t="shared" si="60" ref="D270:E283">G270+K270+M270+O270+I270</f>
        <v>2436</v>
      </c>
      <c r="E270" s="85">
        <f t="shared" si="60"/>
        <v>325</v>
      </c>
      <c r="F270" s="157">
        <f t="shared" si="58"/>
        <v>7.5</v>
      </c>
      <c r="G270" s="175"/>
      <c r="H270" s="155"/>
      <c r="I270" s="175"/>
      <c r="J270" s="155"/>
      <c r="K270" s="175"/>
      <c r="L270" s="179"/>
      <c r="M270" s="179">
        <v>2436</v>
      </c>
      <c r="N270" s="155">
        <v>325</v>
      </c>
      <c r="O270" s="175"/>
      <c r="P270" s="155"/>
      <c r="R270" s="97">
        <f t="shared" si="55"/>
        <v>0</v>
      </c>
    </row>
    <row r="271" spans="1:18" s="325" customFormat="1" ht="15.75">
      <c r="A271" s="320" t="s">
        <v>292</v>
      </c>
      <c r="B271" s="320">
        <v>230</v>
      </c>
      <c r="C271" s="321" t="s">
        <v>87</v>
      </c>
      <c r="D271" s="322">
        <f t="shared" si="60"/>
        <v>1270</v>
      </c>
      <c r="E271" s="323">
        <f t="shared" si="60"/>
        <v>62</v>
      </c>
      <c r="F271" s="324">
        <f t="shared" si="58"/>
        <v>20.5</v>
      </c>
      <c r="G271" s="318"/>
      <c r="H271" s="317"/>
      <c r="I271" s="318"/>
      <c r="J271" s="317"/>
      <c r="K271" s="318"/>
      <c r="L271" s="319"/>
      <c r="M271" s="319">
        <v>1270</v>
      </c>
      <c r="N271" s="317">
        <v>62</v>
      </c>
      <c r="O271" s="318"/>
      <c r="P271" s="317"/>
      <c r="R271" s="326">
        <f t="shared" si="55"/>
        <v>0</v>
      </c>
    </row>
    <row r="272" spans="1:18" s="325" customFormat="1" ht="15.75">
      <c r="A272" s="320" t="s">
        <v>293</v>
      </c>
      <c r="B272" s="320">
        <v>231</v>
      </c>
      <c r="C272" s="328" t="s">
        <v>88</v>
      </c>
      <c r="D272" s="322">
        <f t="shared" si="60"/>
        <v>38</v>
      </c>
      <c r="E272" s="323">
        <f t="shared" si="60"/>
        <v>6</v>
      </c>
      <c r="F272" s="324">
        <f t="shared" si="58"/>
        <v>6.3</v>
      </c>
      <c r="G272" s="318"/>
      <c r="H272" s="317"/>
      <c r="I272" s="318"/>
      <c r="J272" s="317"/>
      <c r="K272" s="318"/>
      <c r="L272" s="319"/>
      <c r="M272" s="319">
        <v>38</v>
      </c>
      <c r="N272" s="317">
        <v>6</v>
      </c>
      <c r="O272" s="318"/>
      <c r="P272" s="317"/>
      <c r="R272" s="326">
        <f t="shared" si="55"/>
        <v>0</v>
      </c>
    </row>
    <row r="273" spans="1:18" s="325" customFormat="1" ht="15.75">
      <c r="A273" s="320" t="s">
        <v>294</v>
      </c>
      <c r="B273" s="320">
        <v>232</v>
      </c>
      <c r="C273" s="328" t="s">
        <v>89</v>
      </c>
      <c r="D273" s="322">
        <f t="shared" si="60"/>
        <v>26</v>
      </c>
      <c r="E273" s="323">
        <f t="shared" si="60"/>
        <v>4</v>
      </c>
      <c r="F273" s="324">
        <f t="shared" si="58"/>
        <v>6.5</v>
      </c>
      <c r="G273" s="318"/>
      <c r="H273" s="317"/>
      <c r="I273" s="318"/>
      <c r="J273" s="317"/>
      <c r="K273" s="318"/>
      <c r="L273" s="319"/>
      <c r="M273" s="319">
        <v>26</v>
      </c>
      <c r="N273" s="317">
        <v>4</v>
      </c>
      <c r="O273" s="318"/>
      <c r="P273" s="317"/>
      <c r="R273" s="326">
        <f t="shared" si="55"/>
        <v>0</v>
      </c>
    </row>
    <row r="274" spans="1:18" s="325" customFormat="1" ht="15.75">
      <c r="A274" s="320" t="s">
        <v>295</v>
      </c>
      <c r="B274" s="320">
        <v>233</v>
      </c>
      <c r="C274" s="328" t="s">
        <v>90</v>
      </c>
      <c r="D274" s="322">
        <f t="shared" si="60"/>
        <v>386</v>
      </c>
      <c r="E274" s="323">
        <f t="shared" si="60"/>
        <v>29</v>
      </c>
      <c r="F274" s="324">
        <f t="shared" si="58"/>
        <v>13.3</v>
      </c>
      <c r="G274" s="318"/>
      <c r="H274" s="317"/>
      <c r="I274" s="318"/>
      <c r="J274" s="317"/>
      <c r="K274" s="318"/>
      <c r="L274" s="319"/>
      <c r="M274" s="319">
        <v>386</v>
      </c>
      <c r="N274" s="317">
        <v>29</v>
      </c>
      <c r="O274" s="318"/>
      <c r="P274" s="317"/>
      <c r="R274" s="326">
        <f t="shared" si="55"/>
        <v>0</v>
      </c>
    </row>
    <row r="275" spans="1:18" s="325" customFormat="1" ht="15.75">
      <c r="A275" s="320" t="s">
        <v>296</v>
      </c>
      <c r="B275" s="320">
        <v>234</v>
      </c>
      <c r="C275" s="328" t="s">
        <v>91</v>
      </c>
      <c r="D275" s="322">
        <f t="shared" si="60"/>
        <v>192</v>
      </c>
      <c r="E275" s="323">
        <f t="shared" si="60"/>
        <v>20</v>
      </c>
      <c r="F275" s="324">
        <f t="shared" si="58"/>
        <v>9.6</v>
      </c>
      <c r="G275" s="318"/>
      <c r="H275" s="317"/>
      <c r="I275" s="318"/>
      <c r="J275" s="317"/>
      <c r="K275" s="318"/>
      <c r="L275" s="319"/>
      <c r="M275" s="319">
        <v>192</v>
      </c>
      <c r="N275" s="317">
        <v>20</v>
      </c>
      <c r="O275" s="318"/>
      <c r="P275" s="317"/>
      <c r="R275" s="326">
        <f t="shared" si="55"/>
        <v>0</v>
      </c>
    </row>
    <row r="276" spans="1:18" s="325" customFormat="1" ht="15.75">
      <c r="A276" s="320" t="s">
        <v>297</v>
      </c>
      <c r="B276" s="320">
        <v>235</v>
      </c>
      <c r="C276" s="328" t="s">
        <v>92</v>
      </c>
      <c r="D276" s="322">
        <f t="shared" si="60"/>
        <v>0</v>
      </c>
      <c r="E276" s="323">
        <f t="shared" si="60"/>
        <v>0</v>
      </c>
      <c r="F276" s="324">
        <f t="shared" si="58"/>
        <v>0</v>
      </c>
      <c r="G276" s="318"/>
      <c r="H276" s="317"/>
      <c r="I276" s="318"/>
      <c r="J276" s="317"/>
      <c r="K276" s="318"/>
      <c r="L276" s="319"/>
      <c r="M276" s="319"/>
      <c r="N276" s="317"/>
      <c r="O276" s="318"/>
      <c r="P276" s="317"/>
      <c r="R276" s="326">
        <f t="shared" si="55"/>
        <v>0</v>
      </c>
    </row>
    <row r="277" spans="1:18" s="325" customFormat="1" ht="15.75">
      <c r="A277" s="320" t="s">
        <v>298</v>
      </c>
      <c r="B277" s="320">
        <v>236</v>
      </c>
      <c r="C277" s="328" t="s">
        <v>93</v>
      </c>
      <c r="D277" s="322">
        <f t="shared" si="60"/>
        <v>2484</v>
      </c>
      <c r="E277" s="323">
        <f t="shared" si="60"/>
        <v>271</v>
      </c>
      <c r="F277" s="324">
        <f t="shared" si="58"/>
        <v>9.2</v>
      </c>
      <c r="G277" s="318"/>
      <c r="H277" s="317"/>
      <c r="I277" s="318"/>
      <c r="J277" s="317"/>
      <c r="K277" s="318"/>
      <c r="L277" s="319"/>
      <c r="M277" s="319">
        <v>2484</v>
      </c>
      <c r="N277" s="317">
        <f>272-1</f>
        <v>271</v>
      </c>
      <c r="O277" s="318"/>
      <c r="P277" s="317"/>
      <c r="R277" s="326">
        <f t="shared" si="55"/>
        <v>0</v>
      </c>
    </row>
    <row r="278" spans="1:18" s="325" customFormat="1" ht="15.75">
      <c r="A278" s="320" t="s">
        <v>299</v>
      </c>
      <c r="B278" s="320">
        <v>237</v>
      </c>
      <c r="C278" s="328" t="s">
        <v>94</v>
      </c>
      <c r="D278" s="322">
        <f t="shared" si="60"/>
        <v>1720</v>
      </c>
      <c r="E278" s="323">
        <f t="shared" si="60"/>
        <v>198</v>
      </c>
      <c r="F278" s="324">
        <f t="shared" si="58"/>
        <v>8.7</v>
      </c>
      <c r="G278" s="318"/>
      <c r="H278" s="317"/>
      <c r="I278" s="318"/>
      <c r="J278" s="317"/>
      <c r="K278" s="318"/>
      <c r="L278" s="319"/>
      <c r="M278" s="319">
        <v>1720</v>
      </c>
      <c r="N278" s="317">
        <f>199-1</f>
        <v>198</v>
      </c>
      <c r="O278" s="318"/>
      <c r="P278" s="317"/>
      <c r="R278" s="326">
        <f t="shared" si="55"/>
        <v>0</v>
      </c>
    </row>
    <row r="279" spans="1:18" s="325" customFormat="1" ht="15.75">
      <c r="A279" s="320" t="s">
        <v>300</v>
      </c>
      <c r="B279" s="320">
        <v>238</v>
      </c>
      <c r="C279" s="328" t="s">
        <v>95</v>
      </c>
      <c r="D279" s="322">
        <f t="shared" si="60"/>
        <v>130</v>
      </c>
      <c r="E279" s="323">
        <f t="shared" si="60"/>
        <v>12</v>
      </c>
      <c r="F279" s="324">
        <f t="shared" si="58"/>
        <v>10.8</v>
      </c>
      <c r="G279" s="318"/>
      <c r="H279" s="317"/>
      <c r="I279" s="318"/>
      <c r="J279" s="317"/>
      <c r="K279" s="318">
        <v>14</v>
      </c>
      <c r="L279" s="319">
        <v>3</v>
      </c>
      <c r="M279" s="319">
        <v>116</v>
      </c>
      <c r="N279" s="317">
        <v>9</v>
      </c>
      <c r="O279" s="318"/>
      <c r="P279" s="317"/>
      <c r="R279" s="326">
        <f t="shared" si="55"/>
        <v>0</v>
      </c>
    </row>
    <row r="280" spans="1:18" s="325" customFormat="1" ht="15.75">
      <c r="A280" s="320" t="s">
        <v>301</v>
      </c>
      <c r="B280" s="320">
        <v>239</v>
      </c>
      <c r="C280" s="328" t="s">
        <v>96</v>
      </c>
      <c r="D280" s="322">
        <f t="shared" si="60"/>
        <v>310</v>
      </c>
      <c r="E280" s="323">
        <f t="shared" si="60"/>
        <v>24</v>
      </c>
      <c r="F280" s="324">
        <f t="shared" si="58"/>
        <v>12.9</v>
      </c>
      <c r="G280" s="318"/>
      <c r="H280" s="317"/>
      <c r="I280" s="318"/>
      <c r="J280" s="317"/>
      <c r="K280" s="318"/>
      <c r="L280" s="319"/>
      <c r="M280" s="319">
        <v>310</v>
      </c>
      <c r="N280" s="317">
        <v>24</v>
      </c>
      <c r="O280" s="318"/>
      <c r="P280" s="317"/>
      <c r="R280" s="326">
        <f t="shared" si="55"/>
        <v>0</v>
      </c>
    </row>
    <row r="281" spans="1:18" s="325" customFormat="1" ht="15.75">
      <c r="A281" s="320" t="s">
        <v>302</v>
      </c>
      <c r="B281" s="320">
        <v>240</v>
      </c>
      <c r="C281" s="328" t="s">
        <v>97</v>
      </c>
      <c r="D281" s="322">
        <f t="shared" si="60"/>
        <v>2255</v>
      </c>
      <c r="E281" s="323">
        <f t="shared" si="60"/>
        <v>149</v>
      </c>
      <c r="F281" s="324">
        <f t="shared" si="58"/>
        <v>15.1</v>
      </c>
      <c r="G281" s="318">
        <v>11</v>
      </c>
      <c r="H281" s="317">
        <v>1</v>
      </c>
      <c r="I281" s="318">
        <v>21</v>
      </c>
      <c r="J281" s="317">
        <v>2</v>
      </c>
      <c r="K281" s="318">
        <v>24</v>
      </c>
      <c r="L281" s="319">
        <v>2</v>
      </c>
      <c r="M281" s="319">
        <v>1911</v>
      </c>
      <c r="N281" s="317">
        <f>124-1</f>
        <v>123</v>
      </c>
      <c r="O281" s="318">
        <v>288</v>
      </c>
      <c r="P281" s="317">
        <v>21</v>
      </c>
      <c r="R281" s="326">
        <f t="shared" si="55"/>
        <v>0</v>
      </c>
    </row>
    <row r="282" spans="1:18" ht="15.75">
      <c r="A282" s="130" t="s">
        <v>303</v>
      </c>
      <c r="B282" s="130">
        <v>241</v>
      </c>
      <c r="C282" s="123" t="s">
        <v>98</v>
      </c>
      <c r="D282" s="79">
        <f t="shared" si="60"/>
        <v>0</v>
      </c>
      <c r="E282" s="85">
        <f t="shared" si="60"/>
        <v>0</v>
      </c>
      <c r="F282" s="157">
        <f t="shared" si="58"/>
        <v>0</v>
      </c>
      <c r="G282" s="175"/>
      <c r="H282" s="155"/>
      <c r="I282" s="175"/>
      <c r="J282" s="155"/>
      <c r="K282" s="175"/>
      <c r="L282" s="179"/>
      <c r="M282" s="179"/>
      <c r="N282" s="155"/>
      <c r="O282" s="175"/>
      <c r="P282" s="155"/>
      <c r="R282" s="97">
        <f t="shared" si="55"/>
        <v>0</v>
      </c>
    </row>
    <row r="283" spans="1:18" ht="16.5" thickBot="1">
      <c r="A283" s="130" t="s">
        <v>304</v>
      </c>
      <c r="B283" s="131">
        <v>242</v>
      </c>
      <c r="C283" s="132" t="s">
        <v>99</v>
      </c>
      <c r="D283" s="79">
        <f t="shared" si="60"/>
        <v>767</v>
      </c>
      <c r="E283" s="85">
        <f t="shared" si="60"/>
        <v>52</v>
      </c>
      <c r="F283" s="157">
        <f t="shared" si="58"/>
        <v>14.8</v>
      </c>
      <c r="G283" s="175"/>
      <c r="H283" s="155"/>
      <c r="I283" s="175"/>
      <c r="J283" s="155"/>
      <c r="K283" s="175"/>
      <c r="L283" s="179"/>
      <c r="M283" s="179">
        <v>767</v>
      </c>
      <c r="N283" s="155">
        <v>52</v>
      </c>
      <c r="O283" s="175"/>
      <c r="P283" s="155"/>
      <c r="R283" s="97">
        <f t="shared" si="55"/>
        <v>0</v>
      </c>
    </row>
    <row r="284" spans="1:18" ht="18.75" thickBot="1">
      <c r="A284" s="118">
        <v>29</v>
      </c>
      <c r="B284" s="118">
        <v>33</v>
      </c>
      <c r="C284" s="133" t="s">
        <v>100</v>
      </c>
      <c r="D284" s="156">
        <f>SUM(D285)</f>
        <v>1203</v>
      </c>
      <c r="E284" s="169">
        <f>SUM(E285)</f>
        <v>96</v>
      </c>
      <c r="F284" s="181">
        <f t="shared" si="58"/>
        <v>12.5</v>
      </c>
      <c r="G284" s="174">
        <f aca="true" t="shared" si="61" ref="G284:P284">SUM(G285)</f>
        <v>0</v>
      </c>
      <c r="H284" s="159">
        <f t="shared" si="61"/>
        <v>0</v>
      </c>
      <c r="I284" s="174">
        <f t="shared" si="61"/>
        <v>137</v>
      </c>
      <c r="J284" s="159">
        <f t="shared" si="61"/>
        <v>11</v>
      </c>
      <c r="K284" s="174">
        <f t="shared" si="61"/>
        <v>660</v>
      </c>
      <c r="L284" s="177">
        <f t="shared" si="61"/>
        <v>37</v>
      </c>
      <c r="M284" s="177">
        <f t="shared" si="61"/>
        <v>315</v>
      </c>
      <c r="N284" s="159">
        <f t="shared" si="61"/>
        <v>43</v>
      </c>
      <c r="O284" s="174">
        <f t="shared" si="61"/>
        <v>91</v>
      </c>
      <c r="P284" s="160">
        <f t="shared" si="61"/>
        <v>5</v>
      </c>
      <c r="R284" s="97">
        <f t="shared" si="55"/>
        <v>0</v>
      </c>
    </row>
    <row r="285" spans="1:18" ht="16.5" thickBot="1">
      <c r="A285" s="149" t="s">
        <v>305</v>
      </c>
      <c r="B285" s="149">
        <v>243</v>
      </c>
      <c r="C285" s="150" t="s">
        <v>101</v>
      </c>
      <c r="D285" s="79">
        <f>G285+K285+M285+O285+I285</f>
        <v>1203</v>
      </c>
      <c r="E285" s="85">
        <f>H285+L285+N285+P285+J285</f>
        <v>96</v>
      </c>
      <c r="F285" s="157">
        <f t="shared" si="58"/>
        <v>12.5</v>
      </c>
      <c r="G285" s="175"/>
      <c r="H285" s="155"/>
      <c r="I285" s="175">
        <v>137</v>
      </c>
      <c r="J285" s="155">
        <v>11</v>
      </c>
      <c r="K285" s="175">
        <v>660</v>
      </c>
      <c r="L285" s="179">
        <v>37</v>
      </c>
      <c r="M285" s="179">
        <v>315</v>
      </c>
      <c r="N285" s="155">
        <v>43</v>
      </c>
      <c r="O285" s="175">
        <v>91</v>
      </c>
      <c r="P285" s="155">
        <v>5</v>
      </c>
      <c r="R285" s="97">
        <f t="shared" si="55"/>
        <v>0</v>
      </c>
    </row>
    <row r="286" spans="1:18" ht="18.75" thickBot="1">
      <c r="A286" s="118">
        <v>30</v>
      </c>
      <c r="B286" s="118">
        <v>34</v>
      </c>
      <c r="C286" s="133" t="s">
        <v>496</v>
      </c>
      <c r="D286" s="156">
        <f>SUM(D287:D291)</f>
        <v>0</v>
      </c>
      <c r="E286" s="169">
        <f>SUM(E287:E291)</f>
        <v>0</v>
      </c>
      <c r="F286" s="181">
        <f t="shared" si="58"/>
        <v>0</v>
      </c>
      <c r="G286" s="174">
        <f aca="true" t="shared" si="62" ref="G286:P286">SUM(G287:G291)</f>
        <v>0</v>
      </c>
      <c r="H286" s="159">
        <f t="shared" si="62"/>
        <v>0</v>
      </c>
      <c r="I286" s="174">
        <f t="shared" si="62"/>
        <v>0</v>
      </c>
      <c r="J286" s="159">
        <f t="shared" si="62"/>
        <v>0</v>
      </c>
      <c r="K286" s="174">
        <f t="shared" si="62"/>
        <v>0</v>
      </c>
      <c r="L286" s="177">
        <f t="shared" si="62"/>
        <v>0</v>
      </c>
      <c r="M286" s="177">
        <f t="shared" si="62"/>
        <v>0</v>
      </c>
      <c r="N286" s="159">
        <f t="shared" si="62"/>
        <v>0</v>
      </c>
      <c r="O286" s="174">
        <f t="shared" si="62"/>
        <v>0</v>
      </c>
      <c r="P286" s="160">
        <f t="shared" si="62"/>
        <v>0</v>
      </c>
      <c r="R286" s="97">
        <f t="shared" si="55"/>
        <v>0</v>
      </c>
    </row>
    <row r="287" spans="1:18" ht="15.75">
      <c r="A287" s="128" t="s">
        <v>306</v>
      </c>
      <c r="B287" s="128">
        <v>244</v>
      </c>
      <c r="C287" s="129" t="s">
        <v>102</v>
      </c>
      <c r="D287" s="79">
        <f aca="true" t="shared" si="63" ref="D287:E291">G287+K287+M287+O287+I287</f>
        <v>0</v>
      </c>
      <c r="E287" s="85">
        <f t="shared" si="63"/>
        <v>0</v>
      </c>
      <c r="F287" s="157">
        <f t="shared" si="58"/>
        <v>0</v>
      </c>
      <c r="G287" s="175"/>
      <c r="H287" s="155"/>
      <c r="I287" s="175"/>
      <c r="J287" s="155"/>
      <c r="K287" s="175"/>
      <c r="L287" s="179"/>
      <c r="M287" s="179"/>
      <c r="N287" s="155"/>
      <c r="O287" s="175"/>
      <c r="P287" s="155"/>
      <c r="R287" s="97">
        <f t="shared" si="55"/>
        <v>0</v>
      </c>
    </row>
    <row r="288" spans="1:18" ht="15.75">
      <c r="A288" s="121" t="s">
        <v>307</v>
      </c>
      <c r="B288" s="121">
        <v>245</v>
      </c>
      <c r="C288" s="123" t="s">
        <v>103</v>
      </c>
      <c r="D288" s="79">
        <f t="shared" si="63"/>
        <v>0</v>
      </c>
      <c r="E288" s="85">
        <f t="shared" si="63"/>
        <v>0</v>
      </c>
      <c r="F288" s="157">
        <f t="shared" si="58"/>
        <v>0</v>
      </c>
      <c r="G288" s="175"/>
      <c r="H288" s="155"/>
      <c r="I288" s="175"/>
      <c r="J288" s="155"/>
      <c r="K288" s="175"/>
      <c r="L288" s="179"/>
      <c r="M288" s="179"/>
      <c r="N288" s="155"/>
      <c r="O288" s="175"/>
      <c r="P288" s="155"/>
      <c r="R288" s="97">
        <f t="shared" si="55"/>
        <v>0</v>
      </c>
    </row>
    <row r="289" spans="1:18" ht="15.75">
      <c r="A289" s="121" t="s">
        <v>308</v>
      </c>
      <c r="B289" s="121">
        <v>246</v>
      </c>
      <c r="C289" s="123" t="s">
        <v>104</v>
      </c>
      <c r="D289" s="79">
        <f t="shared" si="63"/>
        <v>0</v>
      </c>
      <c r="E289" s="85">
        <f t="shared" si="63"/>
        <v>0</v>
      </c>
      <c r="F289" s="157">
        <f t="shared" si="58"/>
        <v>0</v>
      </c>
      <c r="G289" s="175"/>
      <c r="H289" s="155"/>
      <c r="I289" s="175"/>
      <c r="J289" s="155"/>
      <c r="K289" s="175"/>
      <c r="L289" s="179"/>
      <c r="M289" s="179"/>
      <c r="N289" s="155"/>
      <c r="O289" s="175"/>
      <c r="P289" s="155"/>
      <c r="R289" s="97">
        <f t="shared" si="55"/>
        <v>0</v>
      </c>
    </row>
    <row r="290" spans="1:18" ht="15.75">
      <c r="A290" s="121" t="s">
        <v>309</v>
      </c>
      <c r="B290" s="121">
        <v>247</v>
      </c>
      <c r="C290" s="123" t="s">
        <v>105</v>
      </c>
      <c r="D290" s="79">
        <f t="shared" si="63"/>
        <v>0</v>
      </c>
      <c r="E290" s="85">
        <f t="shared" si="63"/>
        <v>0</v>
      </c>
      <c r="F290" s="157">
        <f t="shared" si="58"/>
        <v>0</v>
      </c>
      <c r="G290" s="175"/>
      <c r="H290" s="155"/>
      <c r="I290" s="175"/>
      <c r="J290" s="155"/>
      <c r="K290" s="175"/>
      <c r="L290" s="179"/>
      <c r="M290" s="179"/>
      <c r="N290" s="155"/>
      <c r="O290" s="175"/>
      <c r="P290" s="155"/>
      <c r="R290" s="97">
        <f t="shared" si="55"/>
        <v>0</v>
      </c>
    </row>
    <row r="291" spans="1:18" ht="16.5" thickBot="1">
      <c r="A291" s="125" t="s">
        <v>310</v>
      </c>
      <c r="B291" s="125">
        <v>248</v>
      </c>
      <c r="C291" s="132" t="s">
        <v>106</v>
      </c>
      <c r="D291" s="79">
        <f t="shared" si="63"/>
        <v>0</v>
      </c>
      <c r="E291" s="85">
        <f t="shared" si="63"/>
        <v>0</v>
      </c>
      <c r="F291" s="157">
        <f t="shared" si="58"/>
        <v>0</v>
      </c>
      <c r="G291" s="175"/>
      <c r="H291" s="155"/>
      <c r="I291" s="175"/>
      <c r="J291" s="155"/>
      <c r="K291" s="175"/>
      <c r="L291" s="179"/>
      <c r="M291" s="179"/>
      <c r="N291" s="155"/>
      <c r="O291" s="175"/>
      <c r="P291" s="155"/>
      <c r="R291" s="97">
        <f t="shared" si="55"/>
        <v>0</v>
      </c>
    </row>
    <row r="292" spans="1:18" ht="18.75" thickBot="1">
      <c r="A292" s="118">
        <v>31</v>
      </c>
      <c r="B292" s="118">
        <v>35</v>
      </c>
      <c r="C292" s="133" t="s">
        <v>799</v>
      </c>
      <c r="D292" s="156">
        <f>SUM(D293:D299)</f>
        <v>474</v>
      </c>
      <c r="E292" s="169">
        <f>SUM(E293:E299)</f>
        <v>42</v>
      </c>
      <c r="F292" s="181">
        <f t="shared" si="58"/>
        <v>11.3</v>
      </c>
      <c r="G292" s="174">
        <f aca="true" t="shared" si="64" ref="G292:P292">SUM(G293:G299)</f>
        <v>0</v>
      </c>
      <c r="H292" s="159">
        <f t="shared" si="64"/>
        <v>0</v>
      </c>
      <c r="I292" s="174">
        <f t="shared" si="64"/>
        <v>0</v>
      </c>
      <c r="J292" s="159">
        <f t="shared" si="64"/>
        <v>0</v>
      </c>
      <c r="K292" s="174">
        <f t="shared" si="64"/>
        <v>0</v>
      </c>
      <c r="L292" s="177">
        <f t="shared" si="64"/>
        <v>0</v>
      </c>
      <c r="M292" s="177">
        <f t="shared" si="64"/>
        <v>474</v>
      </c>
      <c r="N292" s="159">
        <f t="shared" si="64"/>
        <v>42</v>
      </c>
      <c r="O292" s="174">
        <f t="shared" si="64"/>
        <v>0</v>
      </c>
      <c r="P292" s="160">
        <f t="shared" si="64"/>
        <v>0</v>
      </c>
      <c r="R292" s="97">
        <f t="shared" si="55"/>
        <v>0</v>
      </c>
    </row>
    <row r="293" spans="1:18" ht="15.75">
      <c r="A293" s="128" t="s">
        <v>311</v>
      </c>
      <c r="B293" s="128">
        <v>249</v>
      </c>
      <c r="C293" s="129" t="s">
        <v>107</v>
      </c>
      <c r="D293" s="79">
        <f aca="true" t="shared" si="65" ref="D293:E299">G293+K293+M293+O293+I293</f>
        <v>0</v>
      </c>
      <c r="E293" s="85">
        <f t="shared" si="65"/>
        <v>0</v>
      </c>
      <c r="F293" s="157">
        <f t="shared" si="58"/>
        <v>0</v>
      </c>
      <c r="G293" s="175"/>
      <c r="H293" s="155"/>
      <c r="I293" s="175"/>
      <c r="J293" s="155"/>
      <c r="K293" s="175"/>
      <c r="L293" s="179"/>
      <c r="M293" s="179"/>
      <c r="N293" s="155"/>
      <c r="O293" s="175"/>
      <c r="P293" s="155"/>
      <c r="R293" s="97">
        <f t="shared" si="55"/>
        <v>0</v>
      </c>
    </row>
    <row r="294" spans="1:18" ht="15.75">
      <c r="A294" s="130" t="s">
        <v>312</v>
      </c>
      <c r="B294" s="130">
        <v>250</v>
      </c>
      <c r="C294" s="122" t="s">
        <v>108</v>
      </c>
      <c r="D294" s="79">
        <f t="shared" si="65"/>
        <v>474</v>
      </c>
      <c r="E294" s="85">
        <f t="shared" si="65"/>
        <v>42</v>
      </c>
      <c r="F294" s="157">
        <f t="shared" si="58"/>
        <v>11.3</v>
      </c>
      <c r="G294" s="175"/>
      <c r="H294" s="155"/>
      <c r="I294" s="175"/>
      <c r="J294" s="155"/>
      <c r="K294" s="175"/>
      <c r="L294" s="179"/>
      <c r="M294" s="179">
        <v>474</v>
      </c>
      <c r="N294" s="155">
        <v>42</v>
      </c>
      <c r="O294" s="175"/>
      <c r="P294" s="155"/>
      <c r="R294" s="97">
        <f t="shared" si="55"/>
        <v>0</v>
      </c>
    </row>
    <row r="295" spans="1:18" ht="15.75">
      <c r="A295" s="130" t="s">
        <v>313</v>
      </c>
      <c r="B295" s="130">
        <v>251</v>
      </c>
      <c r="C295" s="122" t="s">
        <v>109</v>
      </c>
      <c r="D295" s="79">
        <f t="shared" si="65"/>
        <v>0</v>
      </c>
      <c r="E295" s="85">
        <f t="shared" si="65"/>
        <v>0</v>
      </c>
      <c r="F295" s="157">
        <f t="shared" si="58"/>
        <v>0</v>
      </c>
      <c r="G295" s="175"/>
      <c r="H295" s="155"/>
      <c r="I295" s="175"/>
      <c r="J295" s="155"/>
      <c r="K295" s="175"/>
      <c r="L295" s="179"/>
      <c r="M295" s="179"/>
      <c r="N295" s="155"/>
      <c r="O295" s="175"/>
      <c r="P295" s="155"/>
      <c r="R295" s="97">
        <f t="shared" si="55"/>
        <v>0</v>
      </c>
    </row>
    <row r="296" spans="1:18" ht="32.25">
      <c r="A296" s="130" t="s">
        <v>314</v>
      </c>
      <c r="B296" s="130">
        <v>252</v>
      </c>
      <c r="C296" s="122" t="s">
        <v>801</v>
      </c>
      <c r="D296" s="79">
        <f t="shared" si="65"/>
        <v>0</v>
      </c>
      <c r="E296" s="85">
        <f t="shared" si="65"/>
        <v>0</v>
      </c>
      <c r="F296" s="157">
        <f t="shared" si="58"/>
        <v>0</v>
      </c>
      <c r="G296" s="175"/>
      <c r="H296" s="155"/>
      <c r="I296" s="175"/>
      <c r="J296" s="155"/>
      <c r="K296" s="175"/>
      <c r="L296" s="179"/>
      <c r="M296" s="179"/>
      <c r="N296" s="155"/>
      <c r="O296" s="175"/>
      <c r="P296" s="155"/>
      <c r="R296" s="97">
        <f t="shared" si="55"/>
        <v>0</v>
      </c>
    </row>
    <row r="297" spans="1:18" ht="15.75">
      <c r="A297" s="130" t="s">
        <v>315</v>
      </c>
      <c r="B297" s="130">
        <v>253</v>
      </c>
      <c r="C297" s="122" t="s">
        <v>802</v>
      </c>
      <c r="D297" s="79">
        <f t="shared" si="65"/>
        <v>0</v>
      </c>
      <c r="E297" s="85">
        <f t="shared" si="65"/>
        <v>0</v>
      </c>
      <c r="F297" s="157">
        <f t="shared" si="58"/>
        <v>0</v>
      </c>
      <c r="G297" s="175"/>
      <c r="H297" s="155"/>
      <c r="I297" s="175"/>
      <c r="J297" s="155"/>
      <c r="K297" s="175"/>
      <c r="L297" s="179"/>
      <c r="M297" s="179"/>
      <c r="N297" s="155"/>
      <c r="O297" s="175"/>
      <c r="P297" s="155"/>
      <c r="R297" s="97">
        <f t="shared" si="55"/>
        <v>0</v>
      </c>
    </row>
    <row r="298" spans="1:18" ht="15.75">
      <c r="A298" s="130" t="s">
        <v>316</v>
      </c>
      <c r="B298" s="130">
        <v>254</v>
      </c>
      <c r="C298" s="122" t="s">
        <v>110</v>
      </c>
      <c r="D298" s="79">
        <f t="shared" si="65"/>
        <v>0</v>
      </c>
      <c r="E298" s="85">
        <f t="shared" si="65"/>
        <v>0</v>
      </c>
      <c r="F298" s="157">
        <f t="shared" si="58"/>
        <v>0</v>
      </c>
      <c r="G298" s="175"/>
      <c r="H298" s="155"/>
      <c r="I298" s="175"/>
      <c r="J298" s="155"/>
      <c r="K298" s="175"/>
      <c r="L298" s="179"/>
      <c r="M298" s="179"/>
      <c r="N298" s="155"/>
      <c r="O298" s="175"/>
      <c r="P298" s="155"/>
      <c r="R298" s="97">
        <f t="shared" si="55"/>
        <v>0</v>
      </c>
    </row>
    <row r="299" spans="1:18" ht="16.5" thickBot="1">
      <c r="A299" s="134" t="s">
        <v>317</v>
      </c>
      <c r="B299" s="134">
        <v>255</v>
      </c>
      <c r="C299" s="124" t="s">
        <v>111</v>
      </c>
      <c r="D299" s="158">
        <f t="shared" si="65"/>
        <v>0</v>
      </c>
      <c r="E299" s="170">
        <f t="shared" si="65"/>
        <v>0</v>
      </c>
      <c r="F299" s="183">
        <f t="shared" si="58"/>
        <v>0</v>
      </c>
      <c r="G299" s="175"/>
      <c r="H299" s="155"/>
      <c r="I299" s="175"/>
      <c r="J299" s="155"/>
      <c r="K299" s="175"/>
      <c r="L299" s="179"/>
      <c r="M299" s="179"/>
      <c r="N299" s="155"/>
      <c r="O299" s="175"/>
      <c r="P299" s="155"/>
      <c r="R299" s="97">
        <f t="shared" si="55"/>
        <v>0</v>
      </c>
    </row>
    <row r="300" spans="1:18" ht="18.75" thickBot="1">
      <c r="A300" s="118">
        <v>32</v>
      </c>
      <c r="B300" s="118">
        <v>36</v>
      </c>
      <c r="C300" s="133" t="s">
        <v>492</v>
      </c>
      <c r="D300" s="156">
        <f>SUM(D301:D303)</f>
        <v>0</v>
      </c>
      <c r="E300" s="169">
        <f>SUM(E301:E303)</f>
        <v>0</v>
      </c>
      <c r="F300" s="181">
        <f t="shared" si="58"/>
        <v>0</v>
      </c>
      <c r="G300" s="174">
        <f aca="true" t="shared" si="66" ref="G300:P300">SUM(G301:G303)</f>
        <v>0</v>
      </c>
      <c r="H300" s="159">
        <f t="shared" si="66"/>
        <v>0</v>
      </c>
      <c r="I300" s="174">
        <f t="shared" si="66"/>
        <v>0</v>
      </c>
      <c r="J300" s="159">
        <f t="shared" si="66"/>
        <v>0</v>
      </c>
      <c r="K300" s="174">
        <f t="shared" si="66"/>
        <v>0</v>
      </c>
      <c r="L300" s="177">
        <f t="shared" si="66"/>
        <v>0</v>
      </c>
      <c r="M300" s="177">
        <f t="shared" si="66"/>
        <v>0</v>
      </c>
      <c r="N300" s="159">
        <f t="shared" si="66"/>
        <v>0</v>
      </c>
      <c r="O300" s="174">
        <f t="shared" si="66"/>
        <v>0</v>
      </c>
      <c r="P300" s="160">
        <f t="shared" si="66"/>
        <v>0</v>
      </c>
      <c r="R300" s="97">
        <f t="shared" si="55"/>
        <v>0</v>
      </c>
    </row>
    <row r="301" spans="1:18" ht="15.75">
      <c r="A301" s="162" t="s">
        <v>318</v>
      </c>
      <c r="B301" s="162">
        <v>256</v>
      </c>
      <c r="C301" s="163" t="s">
        <v>112</v>
      </c>
      <c r="D301" s="80">
        <f aca="true" t="shared" si="67" ref="D301:E303">G301+K301+M301+O301+I301</f>
        <v>0</v>
      </c>
      <c r="E301" s="171">
        <f t="shared" si="67"/>
        <v>0</v>
      </c>
      <c r="F301" s="182">
        <f t="shared" si="58"/>
        <v>0</v>
      </c>
      <c r="G301" s="175"/>
      <c r="H301" s="155"/>
      <c r="I301" s="175"/>
      <c r="J301" s="155"/>
      <c r="K301" s="175"/>
      <c r="L301" s="179"/>
      <c r="M301" s="179"/>
      <c r="N301" s="155"/>
      <c r="O301" s="175"/>
      <c r="P301" s="155"/>
      <c r="R301" s="97">
        <f t="shared" si="55"/>
        <v>0</v>
      </c>
    </row>
    <row r="302" spans="1:18" ht="15.75">
      <c r="A302" s="121" t="s">
        <v>319</v>
      </c>
      <c r="B302" s="121">
        <v>257</v>
      </c>
      <c r="C302" s="151" t="s">
        <v>493</v>
      </c>
      <c r="D302" s="79">
        <f t="shared" si="67"/>
        <v>0</v>
      </c>
      <c r="E302" s="85">
        <f t="shared" si="67"/>
        <v>0</v>
      </c>
      <c r="F302" s="157">
        <f t="shared" si="58"/>
        <v>0</v>
      </c>
      <c r="G302" s="175"/>
      <c r="H302" s="155"/>
      <c r="I302" s="175"/>
      <c r="J302" s="155"/>
      <c r="K302" s="175"/>
      <c r="L302" s="179"/>
      <c r="M302" s="179"/>
      <c r="N302" s="155"/>
      <c r="O302" s="175"/>
      <c r="P302" s="155"/>
      <c r="R302" s="97">
        <f t="shared" si="55"/>
        <v>0</v>
      </c>
    </row>
    <row r="303" spans="1:18" ht="33" thickBot="1">
      <c r="A303" s="125" t="s">
        <v>320</v>
      </c>
      <c r="B303" s="125">
        <v>258</v>
      </c>
      <c r="C303" s="152" t="s">
        <v>113</v>
      </c>
      <c r="D303" s="79">
        <f t="shared" si="67"/>
        <v>0</v>
      </c>
      <c r="E303" s="85">
        <f t="shared" si="67"/>
        <v>0</v>
      </c>
      <c r="F303" s="157">
        <f t="shared" si="58"/>
        <v>0</v>
      </c>
      <c r="G303" s="175"/>
      <c r="H303" s="155"/>
      <c r="I303" s="175"/>
      <c r="J303" s="155"/>
      <c r="K303" s="175"/>
      <c r="L303" s="179"/>
      <c r="M303" s="179"/>
      <c r="N303" s="155"/>
      <c r="O303" s="175"/>
      <c r="P303" s="155"/>
      <c r="R303" s="97">
        <f t="shared" si="55"/>
        <v>0</v>
      </c>
    </row>
    <row r="304" spans="1:18" ht="18.75" thickBot="1">
      <c r="A304" s="118">
        <v>33</v>
      </c>
      <c r="B304" s="81"/>
      <c r="C304" s="133" t="s">
        <v>547</v>
      </c>
      <c r="D304" s="161">
        <f>D300+D292+D286+D284+D269+D249+D238+D224+D218+D202+D200+D189+D186+D181+D175+D167+D158+D129+D123+D115+D104+D90+D86+D80+D70+D67+D62+D54+D51+D49+D45+D39+D33+D30+D11</f>
        <v>118740</v>
      </c>
      <c r="E304" s="172">
        <f>E300+E292+E286+E284+E269+E249+E238+E224+E218+E202+E200+E189+E186+E181+E175+E167+E158+E129+E123+E115+E104+E90+E86+E80+E70+E67+E62+E54+E51+E49+E45+E39+E33+E30+E11</f>
        <v>9625</v>
      </c>
      <c r="F304" s="184">
        <f t="shared" si="58"/>
        <v>12.3</v>
      </c>
      <c r="G304" s="176">
        <f>G300+G292+G286+G284+G269+G249+G238+G224+G218+G202+G200+G189+G186+G181+G175+G167+G158+G129+G123+G115+G104+G90+G86+G80+G70+G67+G62+G54+G51+G49+G45+G39+G33+G30+G11</f>
        <v>38</v>
      </c>
      <c r="H304" s="161">
        <f>H300+H292+H286+H284+H269+H249+H238+H224+H218+H202+H200+H189+H186+H181+H175+H167+H158+H129+H123+H115+H104+H90+H86+H80+H70+H67+H62+H54+H51+H49+H45+H39+H33+H30+H11</f>
        <v>4</v>
      </c>
      <c r="I304" s="176">
        <f aca="true" t="shared" si="68" ref="I304:P304">I300+I292+I286+I284+I269+I249+I238+I224+I218+I202+I200+I189+I186+I181+I175+I167+I158+I129+I123+I115+I104+I90+I86+I80+I70+I67+I62+I54+I51+I49+I45+I39+I33+I30+I11</f>
        <v>1036</v>
      </c>
      <c r="J304" s="161">
        <f t="shared" si="68"/>
        <v>108</v>
      </c>
      <c r="K304" s="176">
        <f t="shared" si="68"/>
        <v>8349</v>
      </c>
      <c r="L304" s="173">
        <f t="shared" si="68"/>
        <v>851</v>
      </c>
      <c r="M304" s="173">
        <f t="shared" si="68"/>
        <v>103263</v>
      </c>
      <c r="N304" s="161">
        <f t="shared" si="68"/>
        <v>8181</v>
      </c>
      <c r="O304" s="176">
        <f t="shared" si="68"/>
        <v>6054</v>
      </c>
      <c r="P304" s="161">
        <f t="shared" si="68"/>
        <v>481</v>
      </c>
      <c r="R304" s="97">
        <f>SUM(R77:R303)</f>
        <v>0</v>
      </c>
    </row>
    <row r="305" spans="4:16" ht="12.75">
      <c r="D305" s="168">
        <f>SUM(D12:D303)-D30-D33-D39-D45-D49-D51-D54-D62-D67-D70-D80-D86-D90-D104-D115-D123-D129-D158-D167-D175-D181-D186-D189-D200-D202-D218-D224-D238-D249-D269-D284-D286-D292-D300-D304</f>
        <v>0</v>
      </c>
      <c r="E305" s="168">
        <f>SUM(E12:E303)-E30-E33-E39-E45-E49-E51-E54-E62-E67-E70-E80-E86-E90-E104-E115-E123-E129-E158-E167-E175-E181-E186-E189-E200-E202-E218-E224-E238-E249-E269-E284-E286-E292-E300-E304</f>
        <v>0</v>
      </c>
      <c r="G305" s="168">
        <f>SUM(G12:G303)-G30-G33-G39-G45-G49-G51-G54-G62-G67-G70-G80-G86-G90-G104-G115-G123-G129-G158-G167-G175-G181-G186-G189-G200-G202-G218-G224-G238-G249-G269-G284-G286-G292-G300-G304</f>
        <v>0</v>
      </c>
      <c r="H305" s="168">
        <f>SUM(H12:H303)-H30-H33-H39-H45-H49-H51-H54-H62-H67-H70-H80-H86-H90-H104-H115-H123-H129-H158-H167-H175-H181-H186-H189-H200-H202-H218-H224-H238-H249-H269-H284-H286-H292-H300-H304</f>
        <v>0</v>
      </c>
      <c r="I305" s="168">
        <f aca="true" t="shared" si="69" ref="I305:P305">SUM(I12:I303)-I30-I33-I39-I45-I49-I51-I54-I62-I67-I70-I80-I86-I90-I104-I115-I123-I129-I158-I167-I175-I181-I186-I189-I200-I202-I218-I224-I238-I249-I269-I284-I286-I292-I300-I304</f>
        <v>0</v>
      </c>
      <c r="J305" s="168">
        <f t="shared" si="69"/>
        <v>0</v>
      </c>
      <c r="K305" s="168">
        <f t="shared" si="69"/>
        <v>0</v>
      </c>
      <c r="L305" s="168">
        <f t="shared" si="69"/>
        <v>0</v>
      </c>
      <c r="M305" s="168">
        <f t="shared" si="69"/>
        <v>0</v>
      </c>
      <c r="N305" s="168">
        <f t="shared" si="69"/>
        <v>0</v>
      </c>
      <c r="O305" s="168">
        <f t="shared" si="69"/>
        <v>0</v>
      </c>
      <c r="P305" s="168">
        <f t="shared" si="69"/>
        <v>0</v>
      </c>
    </row>
    <row r="306" spans="4:5" ht="12.75">
      <c r="D306" s="168">
        <f>'Стационар СВОД '!G101-КСГ!D304-ВМП!G502</f>
        <v>0</v>
      </c>
      <c r="E306" s="168">
        <f>'Стационар СВОД '!H101-КСГ!E304-ВМП!H502</f>
        <v>0</v>
      </c>
    </row>
  </sheetData>
  <sheetProtection/>
  <mergeCells count="15">
    <mergeCell ref="A6:A8"/>
    <mergeCell ref="B6:B8"/>
    <mergeCell ref="B2:C2"/>
    <mergeCell ref="B3:C3"/>
    <mergeCell ref="B4:C4"/>
    <mergeCell ref="C6:C8"/>
    <mergeCell ref="F6:F8"/>
    <mergeCell ref="D6:D8"/>
    <mergeCell ref="E6:E8"/>
    <mergeCell ref="G6:P6"/>
    <mergeCell ref="G7:H7"/>
    <mergeCell ref="K7:L7"/>
    <mergeCell ref="M7:N7"/>
    <mergeCell ref="O7:P7"/>
    <mergeCell ref="I7:J7"/>
  </mergeCells>
  <printOptions horizontalCentered="1"/>
  <pageMargins left="0.1968503937007874" right="0.1968503937007874" top="0.31496062992125984" bottom="0.3937007874015748" header="0.15748031496062992" footer="0.1968503937007874"/>
  <pageSetup fitToHeight="6" fitToWidth="1"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2:U504"/>
  <sheetViews>
    <sheetView view="pageBreakPreview" zoomScale="60" zoomScaleNormal="75" zoomScalePageLayoutView="0" workbookViewId="0" topLeftCell="A1">
      <selection activeCell="H5" sqref="H5:H7"/>
    </sheetView>
  </sheetViews>
  <sheetFormatPr defaultColWidth="9.00390625" defaultRowHeight="12.75"/>
  <cols>
    <col min="2" max="2" width="47.125" style="0" customWidth="1"/>
    <col min="3" max="3" width="24.875" style="0" customWidth="1"/>
    <col min="4" max="4" width="44.75390625" style="0" customWidth="1"/>
    <col min="5" max="5" width="36.25390625" style="0" customWidth="1"/>
    <col min="6" max="6" width="49.25390625" style="0" customWidth="1"/>
    <col min="7" max="7" width="31.75390625" style="99" customWidth="1"/>
    <col min="8" max="8" width="27.125" style="99" customWidth="1"/>
    <col min="9" max="9" width="25.25390625" style="0" customWidth="1"/>
    <col min="10" max="10" width="18.75390625" style="0" customWidth="1"/>
    <col min="11" max="13" width="20.75390625" style="0" customWidth="1"/>
    <col min="14" max="14" width="17.25390625" style="0" customWidth="1"/>
    <col min="15" max="15" width="22.125" style="0" customWidth="1"/>
    <col min="16" max="16" width="15.125" style="0" customWidth="1"/>
    <col min="17" max="17" width="20.25390625" style="0" customWidth="1"/>
    <col min="18" max="18" width="15.125" style="0" customWidth="1"/>
    <col min="19" max="19" width="20.125" style="0" customWidth="1"/>
    <col min="21" max="21" width="23.375" style="0" customWidth="1"/>
  </cols>
  <sheetData>
    <row r="2" spans="1:19" ht="56.25" customHeight="1">
      <c r="A2" s="397" t="s">
        <v>435</v>
      </c>
      <c r="B2" s="397"/>
      <c r="C2" s="397"/>
      <c r="D2" s="397"/>
      <c r="E2" s="397"/>
      <c r="F2" s="397"/>
      <c r="G2" s="397"/>
      <c r="H2" s="397"/>
      <c r="I2" s="397"/>
      <c r="O2" s="113" t="str">
        <f>'Стационар СВОД '!A7</f>
        <v>ГБУЗ НО "Больница скорой медицинской помощи г. Дзержинска" </v>
      </c>
      <c r="P2" s="114"/>
      <c r="Q2" s="114"/>
      <c r="R2" s="114"/>
      <c r="S2" s="72"/>
    </row>
    <row r="3" spans="2:5" ht="18">
      <c r="B3" s="98"/>
      <c r="C3" s="98"/>
      <c r="D3" s="98"/>
      <c r="E3" s="98"/>
    </row>
    <row r="4" spans="2:5" ht="18.75" thickBot="1">
      <c r="B4" s="98"/>
      <c r="C4" s="98"/>
      <c r="D4" s="98"/>
      <c r="E4" s="98"/>
    </row>
    <row r="5" spans="1:19" ht="26.25" customHeight="1">
      <c r="A5" s="394" t="s">
        <v>58</v>
      </c>
      <c r="B5" s="394" t="s">
        <v>59</v>
      </c>
      <c r="C5" s="394" t="s">
        <v>60</v>
      </c>
      <c r="D5" s="394" t="s">
        <v>1432</v>
      </c>
      <c r="E5" s="394" t="s">
        <v>61</v>
      </c>
      <c r="F5" s="394" t="s">
        <v>1433</v>
      </c>
      <c r="G5" s="398" t="s">
        <v>1568</v>
      </c>
      <c r="H5" s="400" t="s">
        <v>1569</v>
      </c>
      <c r="I5" s="362" t="s">
        <v>650</v>
      </c>
      <c r="J5" s="371" t="s">
        <v>544</v>
      </c>
      <c r="K5" s="372"/>
      <c r="L5" s="372"/>
      <c r="M5" s="372"/>
      <c r="N5" s="372"/>
      <c r="O5" s="372"/>
      <c r="P5" s="372"/>
      <c r="Q5" s="372"/>
      <c r="R5" s="372"/>
      <c r="S5" s="373"/>
    </row>
    <row r="6" spans="1:19" ht="51" customHeight="1">
      <c r="A6" s="395"/>
      <c r="B6" s="395"/>
      <c r="C6" s="395"/>
      <c r="D6" s="395"/>
      <c r="E6" s="395"/>
      <c r="F6" s="395"/>
      <c r="G6" s="399"/>
      <c r="H6" s="401"/>
      <c r="I6" s="363"/>
      <c r="J6" s="404" t="s">
        <v>803</v>
      </c>
      <c r="K6" s="375"/>
      <c r="L6" s="374" t="s">
        <v>804</v>
      </c>
      <c r="M6" s="375"/>
      <c r="N6" s="376" t="s">
        <v>724</v>
      </c>
      <c r="O6" s="377"/>
      <c r="P6" s="376" t="s">
        <v>725</v>
      </c>
      <c r="Q6" s="375"/>
      <c r="R6" s="374" t="s">
        <v>545</v>
      </c>
      <c r="S6" s="378"/>
    </row>
    <row r="7" spans="1:21" ht="105.75" customHeight="1" thickBot="1">
      <c r="A7" s="396"/>
      <c r="B7" s="396"/>
      <c r="C7" s="396"/>
      <c r="D7" s="396"/>
      <c r="E7" s="396"/>
      <c r="F7" s="396"/>
      <c r="G7" s="399"/>
      <c r="H7" s="401"/>
      <c r="I7" s="363"/>
      <c r="J7" s="213" t="s">
        <v>1189</v>
      </c>
      <c r="K7" s="71" t="s">
        <v>1104</v>
      </c>
      <c r="L7" s="100" t="s">
        <v>1189</v>
      </c>
      <c r="M7" s="100" t="s">
        <v>1104</v>
      </c>
      <c r="N7" s="100" t="s">
        <v>1189</v>
      </c>
      <c r="O7" s="101" t="s">
        <v>1104</v>
      </c>
      <c r="P7" s="101" t="s">
        <v>1189</v>
      </c>
      <c r="Q7" s="100" t="s">
        <v>1104</v>
      </c>
      <c r="R7" s="100" t="s">
        <v>1189</v>
      </c>
      <c r="S7" s="102" t="s">
        <v>1104</v>
      </c>
      <c r="U7" s="108" t="s">
        <v>546</v>
      </c>
    </row>
    <row r="8" spans="1:21" s="99" customFormat="1" ht="13.5" thickBot="1">
      <c r="A8" s="188">
        <v>1</v>
      </c>
      <c r="B8" s="189">
        <v>2</v>
      </c>
      <c r="C8" s="190">
        <v>3</v>
      </c>
      <c r="D8" s="189">
        <v>4</v>
      </c>
      <c r="E8" s="191">
        <v>5</v>
      </c>
      <c r="F8" s="211">
        <v>6</v>
      </c>
      <c r="G8" s="189">
        <v>7</v>
      </c>
      <c r="H8" s="209">
        <v>8</v>
      </c>
      <c r="I8" s="212">
        <v>9</v>
      </c>
      <c r="J8" s="209">
        <v>10</v>
      </c>
      <c r="K8" s="209">
        <v>11</v>
      </c>
      <c r="L8" s="222">
        <v>12</v>
      </c>
      <c r="M8" s="209">
        <v>13</v>
      </c>
      <c r="N8" s="222">
        <v>14</v>
      </c>
      <c r="O8" s="209">
        <v>15</v>
      </c>
      <c r="P8" s="222">
        <v>16</v>
      </c>
      <c r="Q8" s="209">
        <v>17</v>
      </c>
      <c r="R8" s="222">
        <v>18</v>
      </c>
      <c r="S8" s="209">
        <v>19</v>
      </c>
      <c r="U8" s="109"/>
    </row>
    <row r="9" spans="1:21" ht="18" customHeight="1">
      <c r="A9" s="425" t="s">
        <v>1434</v>
      </c>
      <c r="B9" s="426"/>
      <c r="C9" s="426"/>
      <c r="D9" s="426"/>
      <c r="E9" s="426"/>
      <c r="F9" s="427"/>
      <c r="G9" s="226">
        <f>SUM(G10:G31)</f>
        <v>0</v>
      </c>
      <c r="H9" s="235">
        <f>SUM(H10:H31)</f>
        <v>0</v>
      </c>
      <c r="I9" s="243">
        <f aca="true" t="shared" si="0" ref="I9:I72">IF(H9=0,0,ROUND(G9/H9,1))</f>
        <v>0</v>
      </c>
      <c r="J9" s="240">
        <f>SUM(J10:J31)</f>
        <v>0</v>
      </c>
      <c r="K9" s="227">
        <f aca="true" t="shared" si="1" ref="K9:S9">SUM(K10:K31)</f>
        <v>0</v>
      </c>
      <c r="L9" s="227">
        <f>SUM(L10:L31)</f>
        <v>0</v>
      </c>
      <c r="M9" s="227">
        <f>SUM(M10:M31)</f>
        <v>0</v>
      </c>
      <c r="N9" s="227">
        <f t="shared" si="1"/>
        <v>0</v>
      </c>
      <c r="O9" s="227">
        <f t="shared" si="1"/>
        <v>0</v>
      </c>
      <c r="P9" s="227">
        <f t="shared" si="1"/>
        <v>0</v>
      </c>
      <c r="Q9" s="227">
        <f t="shared" si="1"/>
        <v>0</v>
      </c>
      <c r="R9" s="227">
        <f t="shared" si="1"/>
        <v>0</v>
      </c>
      <c r="S9" s="228">
        <f t="shared" si="1"/>
        <v>0</v>
      </c>
      <c r="U9" s="110">
        <f>G9+H9-SUM(J9:S9)</f>
        <v>0</v>
      </c>
    </row>
    <row r="10" spans="1:21" ht="45" customHeight="1">
      <c r="A10" s="418">
        <v>1</v>
      </c>
      <c r="B10" s="415" t="s">
        <v>1435</v>
      </c>
      <c r="C10" s="424" t="s">
        <v>1436</v>
      </c>
      <c r="D10" s="414" t="s">
        <v>1437</v>
      </c>
      <c r="E10" s="412" t="s">
        <v>1363</v>
      </c>
      <c r="F10" s="216" t="s">
        <v>1438</v>
      </c>
      <c r="G10" s="210">
        <f>J10+N10+P10+R10+L10</f>
        <v>0</v>
      </c>
      <c r="H10" s="236">
        <f>K10+O10+Q10+S10+M10</f>
        <v>0</v>
      </c>
      <c r="I10" s="105">
        <f t="shared" si="0"/>
        <v>0</v>
      </c>
      <c r="J10" s="106"/>
      <c r="K10" s="187"/>
      <c r="L10" s="187"/>
      <c r="M10" s="187"/>
      <c r="N10" s="187"/>
      <c r="O10" s="187"/>
      <c r="P10" s="187"/>
      <c r="Q10" s="187"/>
      <c r="R10" s="187"/>
      <c r="S10" s="229"/>
      <c r="U10" s="110">
        <f aca="true" t="shared" si="2" ref="U10:U73">G10+H10-SUM(J10:S10)</f>
        <v>0</v>
      </c>
    </row>
    <row r="11" spans="1:21" ht="29.25" customHeight="1">
      <c r="A11" s="418"/>
      <c r="B11" s="415"/>
      <c r="C11" s="424"/>
      <c r="D11" s="414"/>
      <c r="E11" s="412"/>
      <c r="F11" s="216" t="s">
        <v>1439</v>
      </c>
      <c r="G11" s="210">
        <f aca="true" t="shared" si="3" ref="G11:G31">J11+N11+P11+R11+L11</f>
        <v>0</v>
      </c>
      <c r="H11" s="236">
        <f aca="true" t="shared" si="4" ref="H11:H31">K11+O11+Q11+S11+M11</f>
        <v>0</v>
      </c>
      <c r="I11" s="105">
        <f t="shared" si="0"/>
        <v>0</v>
      </c>
      <c r="J11" s="106"/>
      <c r="K11" s="187"/>
      <c r="L11" s="187"/>
      <c r="M11" s="187"/>
      <c r="N11" s="187"/>
      <c r="O11" s="187"/>
      <c r="P11" s="187"/>
      <c r="Q11" s="187"/>
      <c r="R11" s="187"/>
      <c r="S11" s="229"/>
      <c r="U11" s="110">
        <f t="shared" si="2"/>
        <v>0</v>
      </c>
    </row>
    <row r="12" spans="1:21" ht="40.5" customHeight="1">
      <c r="A12" s="418"/>
      <c r="B12" s="415"/>
      <c r="C12" s="424"/>
      <c r="D12" s="414"/>
      <c r="E12" s="412"/>
      <c r="F12" s="216" t="s">
        <v>1440</v>
      </c>
      <c r="G12" s="210">
        <f t="shared" si="3"/>
        <v>0</v>
      </c>
      <c r="H12" s="236">
        <f t="shared" si="4"/>
        <v>0</v>
      </c>
      <c r="I12" s="105">
        <f t="shared" si="0"/>
        <v>0</v>
      </c>
      <c r="J12" s="106"/>
      <c r="K12" s="187"/>
      <c r="L12" s="187"/>
      <c r="M12" s="187"/>
      <c r="N12" s="187"/>
      <c r="O12" s="187"/>
      <c r="P12" s="187"/>
      <c r="Q12" s="187"/>
      <c r="R12" s="187"/>
      <c r="S12" s="229"/>
      <c r="U12" s="110">
        <f t="shared" si="2"/>
        <v>0</v>
      </c>
    </row>
    <row r="13" spans="1:21" ht="36" customHeight="1">
      <c r="A13" s="418"/>
      <c r="B13" s="415"/>
      <c r="C13" s="424"/>
      <c r="D13" s="414"/>
      <c r="E13" s="412"/>
      <c r="F13" s="216" t="s">
        <v>1441</v>
      </c>
      <c r="G13" s="210">
        <f t="shared" si="3"/>
        <v>0</v>
      </c>
      <c r="H13" s="236">
        <f t="shared" si="4"/>
        <v>0</v>
      </c>
      <c r="I13" s="105">
        <f t="shared" si="0"/>
        <v>0</v>
      </c>
      <c r="J13" s="106"/>
      <c r="K13" s="187"/>
      <c r="L13" s="187"/>
      <c r="M13" s="187"/>
      <c r="N13" s="187"/>
      <c r="O13" s="187"/>
      <c r="P13" s="187"/>
      <c r="Q13" s="187"/>
      <c r="R13" s="187"/>
      <c r="S13" s="229"/>
      <c r="U13" s="110">
        <f t="shared" si="2"/>
        <v>0</v>
      </c>
    </row>
    <row r="14" spans="1:21" ht="37.5" customHeight="1">
      <c r="A14" s="418"/>
      <c r="B14" s="415"/>
      <c r="C14" s="424"/>
      <c r="D14" s="414"/>
      <c r="E14" s="412"/>
      <c r="F14" s="216" t="s">
        <v>1442</v>
      </c>
      <c r="G14" s="210">
        <f t="shared" si="3"/>
        <v>0</v>
      </c>
      <c r="H14" s="236">
        <f t="shared" si="4"/>
        <v>0</v>
      </c>
      <c r="I14" s="105">
        <f t="shared" si="0"/>
        <v>0</v>
      </c>
      <c r="J14" s="106"/>
      <c r="K14" s="187"/>
      <c r="L14" s="187"/>
      <c r="M14" s="187"/>
      <c r="N14" s="187"/>
      <c r="O14" s="187"/>
      <c r="P14" s="187"/>
      <c r="Q14" s="187"/>
      <c r="R14" s="187"/>
      <c r="S14" s="229"/>
      <c r="U14" s="110">
        <f t="shared" si="2"/>
        <v>0</v>
      </c>
    </row>
    <row r="15" spans="1:21" ht="42" customHeight="1">
      <c r="A15" s="418"/>
      <c r="B15" s="415"/>
      <c r="C15" s="424"/>
      <c r="D15" s="414"/>
      <c r="E15" s="412"/>
      <c r="F15" s="216" t="s">
        <v>1443</v>
      </c>
      <c r="G15" s="210">
        <f t="shared" si="3"/>
        <v>0</v>
      </c>
      <c r="H15" s="236">
        <f t="shared" si="4"/>
        <v>0</v>
      </c>
      <c r="I15" s="105">
        <f t="shared" si="0"/>
        <v>0</v>
      </c>
      <c r="J15" s="106"/>
      <c r="K15" s="187"/>
      <c r="L15" s="187"/>
      <c r="M15" s="187"/>
      <c r="N15" s="187"/>
      <c r="O15" s="187"/>
      <c r="P15" s="187"/>
      <c r="Q15" s="187"/>
      <c r="R15" s="187"/>
      <c r="S15" s="229"/>
      <c r="U15" s="110">
        <f t="shared" si="2"/>
        <v>0</v>
      </c>
    </row>
    <row r="16" spans="1:21" ht="45" customHeight="1">
      <c r="A16" s="418"/>
      <c r="B16" s="415"/>
      <c r="C16" s="424"/>
      <c r="D16" s="414"/>
      <c r="E16" s="412"/>
      <c r="F16" s="216" t="s">
        <v>1444</v>
      </c>
      <c r="G16" s="210">
        <f t="shared" si="3"/>
        <v>0</v>
      </c>
      <c r="H16" s="236">
        <f t="shared" si="4"/>
        <v>0</v>
      </c>
      <c r="I16" s="105">
        <f t="shared" si="0"/>
        <v>0</v>
      </c>
      <c r="J16" s="106"/>
      <c r="K16" s="187"/>
      <c r="L16" s="187"/>
      <c r="M16" s="187"/>
      <c r="N16" s="187"/>
      <c r="O16" s="187"/>
      <c r="P16" s="187"/>
      <c r="Q16" s="187"/>
      <c r="R16" s="187"/>
      <c r="S16" s="229"/>
      <c r="U16" s="110">
        <f t="shared" si="2"/>
        <v>0</v>
      </c>
    </row>
    <row r="17" spans="1:21" ht="34.5" customHeight="1">
      <c r="A17" s="418"/>
      <c r="B17" s="415" t="s">
        <v>1364</v>
      </c>
      <c r="C17" s="402" t="s">
        <v>1445</v>
      </c>
      <c r="D17" s="403" t="s">
        <v>1365</v>
      </c>
      <c r="E17" s="412" t="s">
        <v>1363</v>
      </c>
      <c r="F17" s="216" t="s">
        <v>1446</v>
      </c>
      <c r="G17" s="210">
        <f t="shared" si="3"/>
        <v>0</v>
      </c>
      <c r="H17" s="236">
        <f t="shared" si="4"/>
        <v>0</v>
      </c>
      <c r="I17" s="105">
        <f t="shared" si="0"/>
        <v>0</v>
      </c>
      <c r="J17" s="106"/>
      <c r="K17" s="187"/>
      <c r="L17" s="187"/>
      <c r="M17" s="187"/>
      <c r="N17" s="187"/>
      <c r="O17" s="187"/>
      <c r="P17" s="187"/>
      <c r="Q17" s="187"/>
      <c r="R17" s="187"/>
      <c r="S17" s="229"/>
      <c r="U17" s="110">
        <f t="shared" si="2"/>
        <v>0</v>
      </c>
    </row>
    <row r="18" spans="1:21" ht="26.25" customHeight="1">
      <c r="A18" s="418"/>
      <c r="B18" s="415"/>
      <c r="C18" s="402"/>
      <c r="D18" s="403"/>
      <c r="E18" s="412"/>
      <c r="F18" s="216" t="s">
        <v>1447</v>
      </c>
      <c r="G18" s="210">
        <f t="shared" si="3"/>
        <v>0</v>
      </c>
      <c r="H18" s="236">
        <f t="shared" si="4"/>
        <v>0</v>
      </c>
      <c r="I18" s="105">
        <f t="shared" si="0"/>
        <v>0</v>
      </c>
      <c r="J18" s="106"/>
      <c r="K18" s="187"/>
      <c r="L18" s="187"/>
      <c r="M18" s="187"/>
      <c r="N18" s="187"/>
      <c r="O18" s="187"/>
      <c r="P18" s="187"/>
      <c r="Q18" s="187"/>
      <c r="R18" s="187"/>
      <c r="S18" s="229"/>
      <c r="U18" s="110">
        <f t="shared" si="2"/>
        <v>0</v>
      </c>
    </row>
    <row r="19" spans="1:21" ht="45" customHeight="1">
      <c r="A19" s="418"/>
      <c r="B19" s="415"/>
      <c r="C19" s="402"/>
      <c r="D19" s="403"/>
      <c r="E19" s="412"/>
      <c r="F19" s="216" t="s">
        <v>1448</v>
      </c>
      <c r="G19" s="210">
        <f t="shared" si="3"/>
        <v>0</v>
      </c>
      <c r="H19" s="236">
        <f t="shared" si="4"/>
        <v>0</v>
      </c>
      <c r="I19" s="105">
        <f t="shared" si="0"/>
        <v>0</v>
      </c>
      <c r="J19" s="106"/>
      <c r="K19" s="187"/>
      <c r="L19" s="187"/>
      <c r="M19" s="187"/>
      <c r="N19" s="187"/>
      <c r="O19" s="187"/>
      <c r="P19" s="187"/>
      <c r="Q19" s="187"/>
      <c r="R19" s="187"/>
      <c r="S19" s="229"/>
      <c r="U19" s="110">
        <f t="shared" si="2"/>
        <v>0</v>
      </c>
    </row>
    <row r="20" spans="1:21" ht="32.25" customHeight="1">
      <c r="A20" s="418"/>
      <c r="B20" s="415"/>
      <c r="C20" s="402"/>
      <c r="D20" s="403"/>
      <c r="E20" s="412"/>
      <c r="F20" s="216" t="s">
        <v>1449</v>
      </c>
      <c r="G20" s="210">
        <f t="shared" si="3"/>
        <v>0</v>
      </c>
      <c r="H20" s="236">
        <f t="shared" si="4"/>
        <v>0</v>
      </c>
      <c r="I20" s="105">
        <f t="shared" si="0"/>
        <v>0</v>
      </c>
      <c r="J20" s="106"/>
      <c r="K20" s="187"/>
      <c r="L20" s="187"/>
      <c r="M20" s="187"/>
      <c r="N20" s="187"/>
      <c r="O20" s="187"/>
      <c r="P20" s="187"/>
      <c r="Q20" s="187"/>
      <c r="R20" s="187"/>
      <c r="S20" s="229"/>
      <c r="U20" s="110">
        <f t="shared" si="2"/>
        <v>0</v>
      </c>
    </row>
    <row r="21" spans="1:21" ht="40.5" customHeight="1">
      <c r="A21" s="418"/>
      <c r="B21" s="415"/>
      <c r="C21" s="402"/>
      <c r="D21" s="403"/>
      <c r="E21" s="412"/>
      <c r="F21" s="216" t="s">
        <v>1450</v>
      </c>
      <c r="G21" s="210">
        <f t="shared" si="3"/>
        <v>0</v>
      </c>
      <c r="H21" s="236">
        <f t="shared" si="4"/>
        <v>0</v>
      </c>
      <c r="I21" s="105">
        <f t="shared" si="0"/>
        <v>0</v>
      </c>
      <c r="J21" s="106"/>
      <c r="K21" s="187"/>
      <c r="L21" s="187"/>
      <c r="M21" s="187"/>
      <c r="N21" s="187"/>
      <c r="O21" s="187"/>
      <c r="P21" s="187"/>
      <c r="Q21" s="187"/>
      <c r="R21" s="187"/>
      <c r="S21" s="229"/>
      <c r="U21" s="110">
        <f t="shared" si="2"/>
        <v>0</v>
      </c>
    </row>
    <row r="22" spans="1:21" ht="51">
      <c r="A22" s="418"/>
      <c r="B22" s="194" t="s">
        <v>1451</v>
      </c>
      <c r="C22" s="196" t="s">
        <v>1366</v>
      </c>
      <c r="D22" s="104" t="s">
        <v>1452</v>
      </c>
      <c r="E22" s="192" t="s">
        <v>1363</v>
      </c>
      <c r="F22" s="216" t="s">
        <v>1453</v>
      </c>
      <c r="G22" s="210">
        <f t="shared" si="3"/>
        <v>0</v>
      </c>
      <c r="H22" s="236">
        <f t="shared" si="4"/>
        <v>0</v>
      </c>
      <c r="I22" s="105">
        <f t="shared" si="0"/>
        <v>0</v>
      </c>
      <c r="J22" s="106"/>
      <c r="K22" s="187"/>
      <c r="L22" s="187"/>
      <c r="M22" s="187"/>
      <c r="N22" s="187"/>
      <c r="O22" s="187"/>
      <c r="P22" s="187"/>
      <c r="Q22" s="187"/>
      <c r="R22" s="187"/>
      <c r="S22" s="229"/>
      <c r="U22" s="110">
        <f t="shared" si="2"/>
        <v>0</v>
      </c>
    </row>
    <row r="23" spans="1:21" ht="51.75" customHeight="1">
      <c r="A23" s="418">
        <v>2</v>
      </c>
      <c r="B23" s="403" t="s">
        <v>1454</v>
      </c>
      <c r="C23" s="403" t="s">
        <v>1455</v>
      </c>
      <c r="D23" s="403" t="s">
        <v>1456</v>
      </c>
      <c r="E23" s="412" t="s">
        <v>1363</v>
      </c>
      <c r="F23" s="216" t="s">
        <v>1457</v>
      </c>
      <c r="G23" s="210">
        <f t="shared" si="3"/>
        <v>0</v>
      </c>
      <c r="H23" s="236">
        <f t="shared" si="4"/>
        <v>0</v>
      </c>
      <c r="I23" s="105">
        <f t="shared" si="0"/>
        <v>0</v>
      </c>
      <c r="J23" s="106"/>
      <c r="K23" s="187"/>
      <c r="L23" s="187"/>
      <c r="M23" s="187"/>
      <c r="N23" s="187"/>
      <c r="O23" s="187"/>
      <c r="P23" s="187"/>
      <c r="Q23" s="187"/>
      <c r="R23" s="187"/>
      <c r="S23" s="229"/>
      <c r="U23" s="110">
        <f t="shared" si="2"/>
        <v>0</v>
      </c>
    </row>
    <row r="24" spans="1:21" ht="54.75" customHeight="1">
      <c r="A24" s="418"/>
      <c r="B24" s="403"/>
      <c r="C24" s="403"/>
      <c r="D24" s="403"/>
      <c r="E24" s="412"/>
      <c r="F24" s="216" t="s">
        <v>1458</v>
      </c>
      <c r="G24" s="210">
        <f t="shared" si="3"/>
        <v>0</v>
      </c>
      <c r="H24" s="236">
        <f t="shared" si="4"/>
        <v>0</v>
      </c>
      <c r="I24" s="105">
        <f t="shared" si="0"/>
        <v>0</v>
      </c>
      <c r="J24" s="106"/>
      <c r="K24" s="187"/>
      <c r="L24" s="187"/>
      <c r="M24" s="187"/>
      <c r="N24" s="187"/>
      <c r="O24" s="187"/>
      <c r="P24" s="187"/>
      <c r="Q24" s="187"/>
      <c r="R24" s="187"/>
      <c r="S24" s="229"/>
      <c r="U24" s="110">
        <f t="shared" si="2"/>
        <v>0</v>
      </c>
    </row>
    <row r="25" spans="1:21" ht="27.75" customHeight="1">
      <c r="A25" s="418"/>
      <c r="B25" s="403"/>
      <c r="C25" s="403"/>
      <c r="D25" s="403"/>
      <c r="E25" s="412"/>
      <c r="F25" s="216" t="s">
        <v>1459</v>
      </c>
      <c r="G25" s="210">
        <f t="shared" si="3"/>
        <v>0</v>
      </c>
      <c r="H25" s="236">
        <f t="shared" si="4"/>
        <v>0</v>
      </c>
      <c r="I25" s="105">
        <f t="shared" si="0"/>
        <v>0</v>
      </c>
      <c r="J25" s="106"/>
      <c r="K25" s="187"/>
      <c r="L25" s="187"/>
      <c r="M25" s="187"/>
      <c r="N25" s="187"/>
      <c r="O25" s="187"/>
      <c r="P25" s="187"/>
      <c r="Q25" s="187"/>
      <c r="R25" s="187"/>
      <c r="S25" s="229"/>
      <c r="U25" s="110">
        <f t="shared" si="2"/>
        <v>0</v>
      </c>
    </row>
    <row r="26" spans="1:21" ht="43.5" customHeight="1">
      <c r="A26" s="418"/>
      <c r="B26" s="403"/>
      <c r="C26" s="403"/>
      <c r="D26" s="403"/>
      <c r="E26" s="412"/>
      <c r="F26" s="216" t="s">
        <v>1460</v>
      </c>
      <c r="G26" s="210">
        <f t="shared" si="3"/>
        <v>0</v>
      </c>
      <c r="H26" s="236">
        <f t="shared" si="4"/>
        <v>0</v>
      </c>
      <c r="I26" s="105">
        <f t="shared" si="0"/>
        <v>0</v>
      </c>
      <c r="J26" s="106"/>
      <c r="K26" s="187"/>
      <c r="L26" s="187"/>
      <c r="M26" s="187"/>
      <c r="N26" s="187"/>
      <c r="O26" s="187"/>
      <c r="P26" s="187"/>
      <c r="Q26" s="187"/>
      <c r="R26" s="187"/>
      <c r="S26" s="229"/>
      <c r="U26" s="110">
        <f t="shared" si="2"/>
        <v>0</v>
      </c>
    </row>
    <row r="27" spans="1:21" ht="15.75">
      <c r="A27" s="418"/>
      <c r="B27" s="403"/>
      <c r="C27" s="104" t="s">
        <v>1461</v>
      </c>
      <c r="D27" s="104" t="s">
        <v>1462</v>
      </c>
      <c r="E27" s="192"/>
      <c r="F27" s="216" t="s">
        <v>1463</v>
      </c>
      <c r="G27" s="210">
        <f t="shared" si="3"/>
        <v>0</v>
      </c>
      <c r="H27" s="236">
        <f t="shared" si="4"/>
        <v>0</v>
      </c>
      <c r="I27" s="105">
        <f t="shared" si="0"/>
        <v>0</v>
      </c>
      <c r="J27" s="106"/>
      <c r="K27" s="187"/>
      <c r="L27" s="187"/>
      <c r="M27" s="187"/>
      <c r="N27" s="187"/>
      <c r="O27" s="187"/>
      <c r="P27" s="187"/>
      <c r="Q27" s="187"/>
      <c r="R27" s="187"/>
      <c r="S27" s="229"/>
      <c r="U27" s="110">
        <f t="shared" si="2"/>
        <v>0</v>
      </c>
    </row>
    <row r="28" spans="1:21" ht="26.25" customHeight="1">
      <c r="A28" s="418"/>
      <c r="B28" s="403"/>
      <c r="C28" s="403" t="s">
        <v>1464</v>
      </c>
      <c r="D28" s="403" t="s">
        <v>1465</v>
      </c>
      <c r="E28" s="192"/>
      <c r="F28" s="216" t="s">
        <v>1463</v>
      </c>
      <c r="G28" s="210">
        <f t="shared" si="3"/>
        <v>0</v>
      </c>
      <c r="H28" s="236">
        <f t="shared" si="4"/>
        <v>0</v>
      </c>
      <c r="I28" s="105">
        <f t="shared" si="0"/>
        <v>0</v>
      </c>
      <c r="J28" s="106"/>
      <c r="K28" s="187"/>
      <c r="L28" s="187"/>
      <c r="M28" s="187"/>
      <c r="N28" s="187"/>
      <c r="O28" s="187"/>
      <c r="P28" s="187"/>
      <c r="Q28" s="187"/>
      <c r="R28" s="187"/>
      <c r="S28" s="229"/>
      <c r="U28" s="110">
        <f t="shared" si="2"/>
        <v>0</v>
      </c>
    </row>
    <row r="29" spans="1:21" ht="62.25" customHeight="1">
      <c r="A29" s="418"/>
      <c r="B29" s="403"/>
      <c r="C29" s="403"/>
      <c r="D29" s="403"/>
      <c r="E29" s="192"/>
      <c r="F29" s="216" t="s">
        <v>1457</v>
      </c>
      <c r="G29" s="210">
        <f t="shared" si="3"/>
        <v>0</v>
      </c>
      <c r="H29" s="236">
        <f t="shared" si="4"/>
        <v>0</v>
      </c>
      <c r="I29" s="105">
        <f t="shared" si="0"/>
        <v>0</v>
      </c>
      <c r="J29" s="106"/>
      <c r="K29" s="187"/>
      <c r="L29" s="187"/>
      <c r="M29" s="187"/>
      <c r="N29" s="187"/>
      <c r="O29" s="187"/>
      <c r="P29" s="187"/>
      <c r="Q29" s="187"/>
      <c r="R29" s="187"/>
      <c r="S29" s="229"/>
      <c r="U29" s="110">
        <f t="shared" si="2"/>
        <v>0</v>
      </c>
    </row>
    <row r="30" spans="1:21" ht="26.25" customHeight="1">
      <c r="A30" s="418"/>
      <c r="B30" s="403"/>
      <c r="C30" s="403"/>
      <c r="D30" s="403"/>
      <c r="E30" s="192"/>
      <c r="F30" s="216" t="s">
        <v>1466</v>
      </c>
      <c r="G30" s="210">
        <f t="shared" si="3"/>
        <v>0</v>
      </c>
      <c r="H30" s="236">
        <f t="shared" si="4"/>
        <v>0</v>
      </c>
      <c r="I30" s="105">
        <f t="shared" si="0"/>
        <v>0</v>
      </c>
      <c r="J30" s="106"/>
      <c r="K30" s="187"/>
      <c r="L30" s="187"/>
      <c r="M30" s="187"/>
      <c r="N30" s="187"/>
      <c r="O30" s="187"/>
      <c r="P30" s="187"/>
      <c r="Q30" s="187"/>
      <c r="R30" s="187"/>
      <c r="S30" s="229"/>
      <c r="U30" s="110">
        <f t="shared" si="2"/>
        <v>0</v>
      </c>
    </row>
    <row r="31" spans="1:21" ht="57.75" customHeight="1">
      <c r="A31" s="419"/>
      <c r="B31" s="407"/>
      <c r="C31" s="407"/>
      <c r="D31" s="407"/>
      <c r="E31" s="246"/>
      <c r="F31" s="247" t="s">
        <v>1457</v>
      </c>
      <c r="G31" s="210">
        <f t="shared" si="3"/>
        <v>0</v>
      </c>
      <c r="H31" s="236">
        <f t="shared" si="4"/>
        <v>0</v>
      </c>
      <c r="I31" s="105">
        <f t="shared" si="0"/>
        <v>0</v>
      </c>
      <c r="J31" s="106"/>
      <c r="K31" s="187"/>
      <c r="L31" s="187"/>
      <c r="M31" s="187"/>
      <c r="N31" s="187"/>
      <c r="O31" s="187"/>
      <c r="P31" s="187"/>
      <c r="Q31" s="187"/>
      <c r="R31" s="187"/>
      <c r="S31" s="229"/>
      <c r="U31" s="110">
        <f t="shared" si="2"/>
        <v>0</v>
      </c>
    </row>
    <row r="32" spans="1:21" ht="16.5" customHeight="1">
      <c r="A32" s="409" t="s">
        <v>1467</v>
      </c>
      <c r="B32" s="410"/>
      <c r="C32" s="410"/>
      <c r="D32" s="410"/>
      <c r="E32" s="410"/>
      <c r="F32" s="411"/>
      <c r="G32" s="230">
        <f>SUM(G33:G51)</f>
        <v>0</v>
      </c>
      <c r="H32" s="237">
        <f>SUM(H33:H51)</f>
        <v>0</v>
      </c>
      <c r="I32" s="105">
        <f t="shared" si="0"/>
        <v>0</v>
      </c>
      <c r="J32" s="241">
        <f>SUM(J33:J51)</f>
        <v>0</v>
      </c>
      <c r="K32" s="225">
        <f aca="true" t="shared" si="5" ref="K32:S32">SUM(K33:K51)</f>
        <v>0</v>
      </c>
      <c r="L32" s="225">
        <f>SUM(L33:L51)</f>
        <v>0</v>
      </c>
      <c r="M32" s="225">
        <f>SUM(M33:M51)</f>
        <v>0</v>
      </c>
      <c r="N32" s="225">
        <f t="shared" si="5"/>
        <v>0</v>
      </c>
      <c r="O32" s="225">
        <f t="shared" si="5"/>
        <v>0</v>
      </c>
      <c r="P32" s="225">
        <f t="shared" si="5"/>
        <v>0</v>
      </c>
      <c r="Q32" s="225">
        <f t="shared" si="5"/>
        <v>0</v>
      </c>
      <c r="R32" s="225">
        <f t="shared" si="5"/>
        <v>0</v>
      </c>
      <c r="S32" s="231">
        <f t="shared" si="5"/>
        <v>0</v>
      </c>
      <c r="U32" s="110">
        <f t="shared" si="2"/>
        <v>0</v>
      </c>
    </row>
    <row r="33" spans="1:21" ht="63.75" customHeight="1">
      <c r="A33" s="418">
        <v>3</v>
      </c>
      <c r="B33" s="403" t="s">
        <v>1367</v>
      </c>
      <c r="C33" s="104" t="s">
        <v>1468</v>
      </c>
      <c r="D33" s="104" t="s">
        <v>1469</v>
      </c>
      <c r="E33" s="192" t="s">
        <v>1368</v>
      </c>
      <c r="F33" s="216" t="s">
        <v>1470</v>
      </c>
      <c r="G33" s="210">
        <f aca="true" t="shared" si="6" ref="G33:G51">J33+N33+P33+R33+L33</f>
        <v>0</v>
      </c>
      <c r="H33" s="236">
        <f aca="true" t="shared" si="7" ref="H33:H51">K33+O33+Q33+S33+M33</f>
        <v>0</v>
      </c>
      <c r="I33" s="105">
        <f t="shared" si="0"/>
        <v>0</v>
      </c>
      <c r="J33" s="106"/>
      <c r="K33" s="187"/>
      <c r="L33" s="187"/>
      <c r="M33" s="187"/>
      <c r="N33" s="187"/>
      <c r="O33" s="187"/>
      <c r="P33" s="187"/>
      <c r="Q33" s="187"/>
      <c r="R33" s="187"/>
      <c r="S33" s="229"/>
      <c r="U33" s="110">
        <f t="shared" si="2"/>
        <v>0</v>
      </c>
    </row>
    <row r="34" spans="1:21" ht="102" customHeight="1">
      <c r="A34" s="418"/>
      <c r="B34" s="403"/>
      <c r="C34" s="104" t="s">
        <v>1471</v>
      </c>
      <c r="D34" s="104" t="s">
        <v>1472</v>
      </c>
      <c r="E34" s="192" t="s">
        <v>1369</v>
      </c>
      <c r="F34" s="216" t="s">
        <v>1473</v>
      </c>
      <c r="G34" s="210">
        <f t="shared" si="6"/>
        <v>0</v>
      </c>
      <c r="H34" s="236">
        <f t="shared" si="7"/>
        <v>0</v>
      </c>
      <c r="I34" s="105">
        <f t="shared" si="0"/>
        <v>0</v>
      </c>
      <c r="J34" s="106"/>
      <c r="K34" s="187"/>
      <c r="L34" s="187"/>
      <c r="M34" s="187"/>
      <c r="N34" s="187"/>
      <c r="O34" s="187"/>
      <c r="P34" s="187"/>
      <c r="Q34" s="187"/>
      <c r="R34" s="187"/>
      <c r="S34" s="229"/>
      <c r="U34" s="110">
        <f t="shared" si="2"/>
        <v>0</v>
      </c>
    </row>
    <row r="35" spans="1:21" ht="138.75" customHeight="1">
      <c r="A35" s="418"/>
      <c r="B35" s="403"/>
      <c r="C35" s="104" t="s">
        <v>1474</v>
      </c>
      <c r="D35" s="104" t="s">
        <v>1475</v>
      </c>
      <c r="E35" s="192" t="s">
        <v>1368</v>
      </c>
      <c r="F35" s="216" t="s">
        <v>1370</v>
      </c>
      <c r="G35" s="210">
        <f t="shared" si="6"/>
        <v>0</v>
      </c>
      <c r="H35" s="236">
        <f t="shared" si="7"/>
        <v>0</v>
      </c>
      <c r="I35" s="105">
        <f t="shared" si="0"/>
        <v>0</v>
      </c>
      <c r="J35" s="106"/>
      <c r="K35" s="187"/>
      <c r="L35" s="187"/>
      <c r="M35" s="187"/>
      <c r="N35" s="187"/>
      <c r="O35" s="187"/>
      <c r="P35" s="187"/>
      <c r="Q35" s="187"/>
      <c r="R35" s="187"/>
      <c r="S35" s="229"/>
      <c r="U35" s="110">
        <f t="shared" si="2"/>
        <v>0</v>
      </c>
    </row>
    <row r="36" spans="1:21" ht="153.75" customHeight="1">
      <c r="A36" s="418"/>
      <c r="B36" s="403" t="s">
        <v>1371</v>
      </c>
      <c r="C36" s="403" t="s">
        <v>1297</v>
      </c>
      <c r="D36" s="403" t="s">
        <v>1298</v>
      </c>
      <c r="E36" s="192" t="s">
        <v>1368</v>
      </c>
      <c r="F36" s="216" t="s">
        <v>1372</v>
      </c>
      <c r="G36" s="210">
        <f t="shared" si="6"/>
        <v>0</v>
      </c>
      <c r="H36" s="236">
        <f t="shared" si="7"/>
        <v>0</v>
      </c>
      <c r="I36" s="105">
        <f t="shared" si="0"/>
        <v>0</v>
      </c>
      <c r="J36" s="106"/>
      <c r="K36" s="187"/>
      <c r="L36" s="187"/>
      <c r="M36" s="187"/>
      <c r="N36" s="187"/>
      <c r="O36" s="187"/>
      <c r="P36" s="187"/>
      <c r="Q36" s="187"/>
      <c r="R36" s="187"/>
      <c r="S36" s="229"/>
      <c r="U36" s="110">
        <f t="shared" si="2"/>
        <v>0</v>
      </c>
    </row>
    <row r="37" spans="1:21" ht="102.75" customHeight="1">
      <c r="A37" s="418"/>
      <c r="B37" s="403"/>
      <c r="C37" s="403"/>
      <c r="D37" s="403"/>
      <c r="E37" s="192"/>
      <c r="F37" s="216" t="s">
        <v>1299</v>
      </c>
      <c r="G37" s="210">
        <f t="shared" si="6"/>
        <v>0</v>
      </c>
      <c r="H37" s="236">
        <f t="shared" si="7"/>
        <v>0</v>
      </c>
      <c r="I37" s="105">
        <f t="shared" si="0"/>
        <v>0</v>
      </c>
      <c r="J37" s="106"/>
      <c r="K37" s="187"/>
      <c r="L37" s="187"/>
      <c r="M37" s="187"/>
      <c r="N37" s="187"/>
      <c r="O37" s="187"/>
      <c r="P37" s="187"/>
      <c r="Q37" s="187"/>
      <c r="R37" s="187"/>
      <c r="S37" s="229"/>
      <c r="U37" s="110">
        <f t="shared" si="2"/>
        <v>0</v>
      </c>
    </row>
    <row r="38" spans="1:21" ht="205.5" customHeight="1">
      <c r="A38" s="418"/>
      <c r="B38" s="104" t="s">
        <v>1300</v>
      </c>
      <c r="C38" s="104" t="s">
        <v>1301</v>
      </c>
      <c r="D38" s="104" t="s">
        <v>1302</v>
      </c>
      <c r="E38" s="192" t="s">
        <v>1368</v>
      </c>
      <c r="F38" s="216" t="s">
        <v>1373</v>
      </c>
      <c r="G38" s="210">
        <f t="shared" si="6"/>
        <v>0</v>
      </c>
      <c r="H38" s="236">
        <f t="shared" si="7"/>
        <v>0</v>
      </c>
      <c r="I38" s="105">
        <f t="shared" si="0"/>
        <v>0</v>
      </c>
      <c r="J38" s="106"/>
      <c r="K38" s="187"/>
      <c r="L38" s="187"/>
      <c r="M38" s="187"/>
      <c r="N38" s="187"/>
      <c r="O38" s="187"/>
      <c r="P38" s="187"/>
      <c r="Q38" s="187"/>
      <c r="R38" s="187"/>
      <c r="S38" s="229"/>
      <c r="U38" s="110">
        <f t="shared" si="2"/>
        <v>0</v>
      </c>
    </row>
    <row r="39" spans="1:21" ht="51" customHeight="1">
      <c r="A39" s="418"/>
      <c r="B39" s="403" t="s">
        <v>1374</v>
      </c>
      <c r="C39" s="403" t="s">
        <v>1303</v>
      </c>
      <c r="D39" s="403" t="s">
        <v>1304</v>
      </c>
      <c r="E39" s="412" t="s">
        <v>1363</v>
      </c>
      <c r="F39" s="216" t="s">
        <v>1305</v>
      </c>
      <c r="G39" s="210">
        <f t="shared" si="6"/>
        <v>0</v>
      </c>
      <c r="H39" s="236">
        <f t="shared" si="7"/>
        <v>0</v>
      </c>
      <c r="I39" s="105">
        <f t="shared" si="0"/>
        <v>0</v>
      </c>
      <c r="J39" s="106"/>
      <c r="K39" s="187"/>
      <c r="L39" s="187"/>
      <c r="M39" s="187"/>
      <c r="N39" s="187"/>
      <c r="O39" s="187"/>
      <c r="P39" s="187"/>
      <c r="Q39" s="187"/>
      <c r="R39" s="187"/>
      <c r="S39" s="229"/>
      <c r="U39" s="110">
        <f t="shared" si="2"/>
        <v>0</v>
      </c>
    </row>
    <row r="40" spans="1:21" ht="42" customHeight="1">
      <c r="A40" s="418"/>
      <c r="B40" s="403"/>
      <c r="C40" s="403"/>
      <c r="D40" s="403"/>
      <c r="E40" s="412"/>
      <c r="F40" s="216" t="s">
        <v>1306</v>
      </c>
      <c r="G40" s="210">
        <f t="shared" si="6"/>
        <v>0</v>
      </c>
      <c r="H40" s="236">
        <f t="shared" si="7"/>
        <v>0</v>
      </c>
      <c r="I40" s="105">
        <f t="shared" si="0"/>
        <v>0</v>
      </c>
      <c r="J40" s="106"/>
      <c r="K40" s="187"/>
      <c r="L40" s="187"/>
      <c r="M40" s="187"/>
      <c r="N40" s="187"/>
      <c r="O40" s="187"/>
      <c r="P40" s="187"/>
      <c r="Q40" s="187"/>
      <c r="R40" s="187"/>
      <c r="S40" s="229"/>
      <c r="U40" s="110">
        <f t="shared" si="2"/>
        <v>0</v>
      </c>
    </row>
    <row r="41" spans="1:21" ht="50.25" customHeight="1">
      <c r="A41" s="418"/>
      <c r="B41" s="403"/>
      <c r="C41" s="403"/>
      <c r="D41" s="403"/>
      <c r="E41" s="412"/>
      <c r="F41" s="216" t="s">
        <v>1305</v>
      </c>
      <c r="G41" s="210">
        <f t="shared" si="6"/>
        <v>0</v>
      </c>
      <c r="H41" s="236">
        <f t="shared" si="7"/>
        <v>0</v>
      </c>
      <c r="I41" s="105">
        <f t="shared" si="0"/>
        <v>0</v>
      </c>
      <c r="J41" s="106"/>
      <c r="K41" s="187"/>
      <c r="L41" s="187"/>
      <c r="M41" s="187"/>
      <c r="N41" s="187"/>
      <c r="O41" s="187"/>
      <c r="P41" s="187"/>
      <c r="Q41" s="187"/>
      <c r="R41" s="187"/>
      <c r="S41" s="229"/>
      <c r="U41" s="110">
        <f t="shared" si="2"/>
        <v>0</v>
      </c>
    </row>
    <row r="42" spans="1:21" ht="38.25" customHeight="1">
      <c r="A42" s="418"/>
      <c r="B42" s="403"/>
      <c r="C42" s="403"/>
      <c r="D42" s="403"/>
      <c r="E42" s="412"/>
      <c r="F42" s="216" t="s">
        <v>1307</v>
      </c>
      <c r="G42" s="210">
        <f t="shared" si="6"/>
        <v>0</v>
      </c>
      <c r="H42" s="236">
        <f t="shared" si="7"/>
        <v>0</v>
      </c>
      <c r="I42" s="105">
        <f t="shared" si="0"/>
        <v>0</v>
      </c>
      <c r="J42" s="106"/>
      <c r="K42" s="187"/>
      <c r="L42" s="187"/>
      <c r="M42" s="187"/>
      <c r="N42" s="187"/>
      <c r="O42" s="187"/>
      <c r="P42" s="187"/>
      <c r="Q42" s="187"/>
      <c r="R42" s="187"/>
      <c r="S42" s="229"/>
      <c r="U42" s="110">
        <f t="shared" si="2"/>
        <v>0</v>
      </c>
    </row>
    <row r="43" spans="1:21" ht="51.75" customHeight="1">
      <c r="A43" s="418"/>
      <c r="B43" s="403"/>
      <c r="C43" s="403"/>
      <c r="D43" s="403"/>
      <c r="E43" s="412"/>
      <c r="F43" s="216" t="s">
        <v>1305</v>
      </c>
      <c r="G43" s="210">
        <f t="shared" si="6"/>
        <v>0</v>
      </c>
      <c r="H43" s="236">
        <f t="shared" si="7"/>
        <v>0</v>
      </c>
      <c r="I43" s="105">
        <f t="shared" si="0"/>
        <v>0</v>
      </c>
      <c r="J43" s="106"/>
      <c r="K43" s="187"/>
      <c r="L43" s="187"/>
      <c r="M43" s="187"/>
      <c r="N43" s="187"/>
      <c r="O43" s="187"/>
      <c r="P43" s="187"/>
      <c r="Q43" s="187"/>
      <c r="R43" s="187"/>
      <c r="S43" s="229"/>
      <c r="U43" s="110">
        <f t="shared" si="2"/>
        <v>0</v>
      </c>
    </row>
    <row r="44" spans="1:21" ht="37.5" customHeight="1">
      <c r="A44" s="418"/>
      <c r="B44" s="403"/>
      <c r="C44" s="403"/>
      <c r="D44" s="403"/>
      <c r="E44" s="412"/>
      <c r="F44" s="216" t="s">
        <v>1308</v>
      </c>
      <c r="G44" s="210">
        <f t="shared" si="6"/>
        <v>0</v>
      </c>
      <c r="H44" s="236">
        <f t="shared" si="7"/>
        <v>0</v>
      </c>
      <c r="I44" s="105">
        <f t="shared" si="0"/>
        <v>0</v>
      </c>
      <c r="J44" s="106"/>
      <c r="K44" s="187"/>
      <c r="L44" s="187"/>
      <c r="M44" s="187"/>
      <c r="N44" s="187"/>
      <c r="O44" s="187"/>
      <c r="P44" s="187"/>
      <c r="Q44" s="187"/>
      <c r="R44" s="187"/>
      <c r="S44" s="229"/>
      <c r="U44" s="110">
        <f t="shared" si="2"/>
        <v>0</v>
      </c>
    </row>
    <row r="45" spans="1:21" ht="56.25" customHeight="1">
      <c r="A45" s="418"/>
      <c r="B45" s="403"/>
      <c r="C45" s="403"/>
      <c r="D45" s="403"/>
      <c r="E45" s="412"/>
      <c r="F45" s="216" t="s">
        <v>1305</v>
      </c>
      <c r="G45" s="210">
        <f t="shared" si="6"/>
        <v>0</v>
      </c>
      <c r="H45" s="236">
        <f t="shared" si="7"/>
        <v>0</v>
      </c>
      <c r="I45" s="105">
        <f t="shared" si="0"/>
        <v>0</v>
      </c>
      <c r="J45" s="106"/>
      <c r="K45" s="187"/>
      <c r="L45" s="187"/>
      <c r="M45" s="187"/>
      <c r="N45" s="187"/>
      <c r="O45" s="187"/>
      <c r="P45" s="187"/>
      <c r="Q45" s="187"/>
      <c r="R45" s="187"/>
      <c r="S45" s="229"/>
      <c r="U45" s="110">
        <f t="shared" si="2"/>
        <v>0</v>
      </c>
    </row>
    <row r="46" spans="1:21" ht="27.75" customHeight="1">
      <c r="A46" s="418"/>
      <c r="B46" s="403"/>
      <c r="C46" s="403"/>
      <c r="D46" s="403"/>
      <c r="E46" s="412"/>
      <c r="F46" s="216" t="s">
        <v>1309</v>
      </c>
      <c r="G46" s="210">
        <f t="shared" si="6"/>
        <v>0</v>
      </c>
      <c r="H46" s="236">
        <f t="shared" si="7"/>
        <v>0</v>
      </c>
      <c r="I46" s="105">
        <f t="shared" si="0"/>
        <v>0</v>
      </c>
      <c r="J46" s="106"/>
      <c r="K46" s="187"/>
      <c r="L46" s="187"/>
      <c r="M46" s="187"/>
      <c r="N46" s="187"/>
      <c r="O46" s="187"/>
      <c r="P46" s="187"/>
      <c r="Q46" s="187"/>
      <c r="R46" s="187"/>
      <c r="S46" s="229"/>
      <c r="U46" s="110">
        <f t="shared" si="2"/>
        <v>0</v>
      </c>
    </row>
    <row r="47" spans="1:21" ht="48.75" customHeight="1">
      <c r="A47" s="418"/>
      <c r="B47" s="403"/>
      <c r="C47" s="403"/>
      <c r="D47" s="403"/>
      <c r="E47" s="412"/>
      <c r="F47" s="216" t="s">
        <v>1305</v>
      </c>
      <c r="G47" s="210">
        <f t="shared" si="6"/>
        <v>0</v>
      </c>
      <c r="H47" s="236">
        <f t="shared" si="7"/>
        <v>0</v>
      </c>
      <c r="I47" s="105">
        <f t="shared" si="0"/>
        <v>0</v>
      </c>
      <c r="J47" s="106"/>
      <c r="K47" s="187"/>
      <c r="L47" s="187"/>
      <c r="M47" s="187"/>
      <c r="N47" s="187"/>
      <c r="O47" s="187"/>
      <c r="P47" s="187"/>
      <c r="Q47" s="187"/>
      <c r="R47" s="187"/>
      <c r="S47" s="229"/>
      <c r="U47" s="110">
        <f t="shared" si="2"/>
        <v>0</v>
      </c>
    </row>
    <row r="48" spans="1:21" ht="15.75">
      <c r="A48" s="418"/>
      <c r="B48" s="403"/>
      <c r="C48" s="403"/>
      <c r="D48" s="403"/>
      <c r="E48" s="412"/>
      <c r="F48" s="216" t="s">
        <v>1310</v>
      </c>
      <c r="G48" s="210">
        <f t="shared" si="6"/>
        <v>0</v>
      </c>
      <c r="H48" s="236">
        <f t="shared" si="7"/>
        <v>0</v>
      </c>
      <c r="I48" s="105">
        <f t="shared" si="0"/>
        <v>0</v>
      </c>
      <c r="J48" s="106"/>
      <c r="K48" s="187"/>
      <c r="L48" s="187"/>
      <c r="M48" s="187"/>
      <c r="N48" s="187"/>
      <c r="O48" s="187"/>
      <c r="P48" s="187"/>
      <c r="Q48" s="187"/>
      <c r="R48" s="187"/>
      <c r="S48" s="229"/>
      <c r="U48" s="110">
        <f t="shared" si="2"/>
        <v>0</v>
      </c>
    </row>
    <row r="49" spans="1:21" ht="15.75">
      <c r="A49" s="418"/>
      <c r="B49" s="403"/>
      <c r="C49" s="403"/>
      <c r="D49" s="403"/>
      <c r="E49" s="412"/>
      <c r="F49" s="113"/>
      <c r="G49" s="210">
        <f t="shared" si="6"/>
        <v>0</v>
      </c>
      <c r="H49" s="236">
        <f t="shared" si="7"/>
        <v>0</v>
      </c>
      <c r="I49" s="105">
        <f t="shared" si="0"/>
        <v>0</v>
      </c>
      <c r="J49" s="106"/>
      <c r="K49" s="187"/>
      <c r="L49" s="187"/>
      <c r="M49" s="187"/>
      <c r="N49" s="187"/>
      <c r="O49" s="187"/>
      <c r="P49" s="187"/>
      <c r="Q49" s="187"/>
      <c r="R49" s="187"/>
      <c r="S49" s="229"/>
      <c r="U49" s="110">
        <f t="shared" si="2"/>
        <v>0</v>
      </c>
    </row>
    <row r="50" spans="1:21" ht="84.75" customHeight="1">
      <c r="A50" s="418"/>
      <c r="B50" s="403"/>
      <c r="C50" s="104" t="s">
        <v>1311</v>
      </c>
      <c r="D50" s="104" t="s">
        <v>1312</v>
      </c>
      <c r="E50" s="192" t="s">
        <v>1363</v>
      </c>
      <c r="F50" s="216" t="s">
        <v>1313</v>
      </c>
      <c r="G50" s="210">
        <f t="shared" si="6"/>
        <v>0</v>
      </c>
      <c r="H50" s="236">
        <f t="shared" si="7"/>
        <v>0</v>
      </c>
      <c r="I50" s="105">
        <f t="shared" si="0"/>
        <v>0</v>
      </c>
      <c r="J50" s="106"/>
      <c r="K50" s="187"/>
      <c r="L50" s="187"/>
      <c r="M50" s="187"/>
      <c r="N50" s="187"/>
      <c r="O50" s="187"/>
      <c r="P50" s="187"/>
      <c r="Q50" s="187"/>
      <c r="R50" s="187"/>
      <c r="S50" s="229"/>
      <c r="U50" s="110">
        <f t="shared" si="2"/>
        <v>0</v>
      </c>
    </row>
    <row r="51" spans="1:21" ht="40.5" customHeight="1">
      <c r="A51" s="419"/>
      <c r="B51" s="407"/>
      <c r="C51" s="245" t="s">
        <v>1314</v>
      </c>
      <c r="D51" s="245" t="s">
        <v>1315</v>
      </c>
      <c r="E51" s="246" t="s">
        <v>1363</v>
      </c>
      <c r="F51" s="247" t="s">
        <v>1316</v>
      </c>
      <c r="G51" s="210">
        <f t="shared" si="6"/>
        <v>0</v>
      </c>
      <c r="H51" s="236">
        <f t="shared" si="7"/>
        <v>0</v>
      </c>
      <c r="I51" s="105">
        <f t="shared" si="0"/>
        <v>0</v>
      </c>
      <c r="J51" s="106"/>
      <c r="K51" s="187"/>
      <c r="L51" s="187"/>
      <c r="M51" s="187"/>
      <c r="N51" s="187"/>
      <c r="O51" s="187"/>
      <c r="P51" s="187"/>
      <c r="Q51" s="187"/>
      <c r="R51" s="187"/>
      <c r="S51" s="229"/>
      <c r="U51" s="110">
        <f t="shared" si="2"/>
        <v>0</v>
      </c>
    </row>
    <row r="52" spans="1:21" ht="28.5" customHeight="1">
      <c r="A52" s="409" t="s">
        <v>1317</v>
      </c>
      <c r="B52" s="410"/>
      <c r="C52" s="410"/>
      <c r="D52" s="410"/>
      <c r="E52" s="410"/>
      <c r="F52" s="411"/>
      <c r="G52" s="230">
        <f>SUM(G53:G65)</f>
        <v>0</v>
      </c>
      <c r="H52" s="237">
        <f>SUM(H53:H65)</f>
        <v>0</v>
      </c>
      <c r="I52" s="105">
        <f t="shared" si="0"/>
        <v>0</v>
      </c>
      <c r="J52" s="241">
        <f>SUM(J53:J65)</f>
        <v>0</v>
      </c>
      <c r="K52" s="225">
        <f aca="true" t="shared" si="8" ref="K52:S52">SUM(K53:K65)</f>
        <v>0</v>
      </c>
      <c r="L52" s="225">
        <f>SUM(L53:L65)</f>
        <v>0</v>
      </c>
      <c r="M52" s="225">
        <f>SUM(M53:M65)</f>
        <v>0</v>
      </c>
      <c r="N52" s="225">
        <f t="shared" si="8"/>
        <v>0</v>
      </c>
      <c r="O52" s="225">
        <f t="shared" si="8"/>
        <v>0</v>
      </c>
      <c r="P52" s="225">
        <f t="shared" si="8"/>
        <v>0</v>
      </c>
      <c r="Q52" s="225">
        <f t="shared" si="8"/>
        <v>0</v>
      </c>
      <c r="R52" s="225">
        <f t="shared" si="8"/>
        <v>0</v>
      </c>
      <c r="S52" s="231">
        <f t="shared" si="8"/>
        <v>0</v>
      </c>
      <c r="U52" s="110">
        <f t="shared" si="2"/>
        <v>0</v>
      </c>
    </row>
    <row r="53" spans="1:21" ht="136.5" customHeight="1">
      <c r="A53" s="417">
        <v>4</v>
      </c>
      <c r="B53" s="206" t="s">
        <v>1375</v>
      </c>
      <c r="C53" s="207" t="s">
        <v>1376</v>
      </c>
      <c r="D53" s="206" t="s">
        <v>1318</v>
      </c>
      <c r="E53" s="208" t="s">
        <v>1368</v>
      </c>
      <c r="F53" s="217" t="s">
        <v>1377</v>
      </c>
      <c r="G53" s="210">
        <f aca="true" t="shared" si="9" ref="G53:G65">J53+N53+P53+R53+L53</f>
        <v>0</v>
      </c>
      <c r="H53" s="236">
        <f aca="true" t="shared" si="10" ref="H53:H65">K53+O53+Q53+S53+M53</f>
        <v>0</v>
      </c>
      <c r="I53" s="105">
        <f t="shared" si="0"/>
        <v>0</v>
      </c>
      <c r="J53" s="106"/>
      <c r="K53" s="187"/>
      <c r="L53" s="187"/>
      <c r="M53" s="187"/>
      <c r="N53" s="187"/>
      <c r="O53" s="187"/>
      <c r="P53" s="187"/>
      <c r="Q53" s="187"/>
      <c r="R53" s="187"/>
      <c r="S53" s="229"/>
      <c r="U53" s="110">
        <f t="shared" si="2"/>
        <v>0</v>
      </c>
    </row>
    <row r="54" spans="1:21" ht="15.75" customHeight="1">
      <c r="A54" s="418"/>
      <c r="B54" s="403" t="s">
        <v>1378</v>
      </c>
      <c r="C54" s="403" t="s">
        <v>1319</v>
      </c>
      <c r="D54" s="403" t="s">
        <v>1320</v>
      </c>
      <c r="E54" s="192"/>
      <c r="F54" s="422" t="s">
        <v>1378</v>
      </c>
      <c r="G54" s="210">
        <f t="shared" si="9"/>
        <v>0</v>
      </c>
      <c r="H54" s="236">
        <f t="shared" si="10"/>
        <v>0</v>
      </c>
      <c r="I54" s="105">
        <f t="shared" si="0"/>
        <v>0</v>
      </c>
      <c r="J54" s="106"/>
      <c r="K54" s="187"/>
      <c r="L54" s="187"/>
      <c r="M54" s="187"/>
      <c r="N54" s="187"/>
      <c r="O54" s="187"/>
      <c r="P54" s="187"/>
      <c r="Q54" s="187"/>
      <c r="R54" s="187"/>
      <c r="S54" s="229"/>
      <c r="U54" s="110">
        <f t="shared" si="2"/>
        <v>0</v>
      </c>
    </row>
    <row r="55" spans="1:21" ht="15.75">
      <c r="A55" s="418"/>
      <c r="B55" s="403"/>
      <c r="C55" s="403"/>
      <c r="D55" s="403"/>
      <c r="E55" s="192"/>
      <c r="F55" s="422"/>
      <c r="G55" s="210">
        <f t="shared" si="9"/>
        <v>0</v>
      </c>
      <c r="H55" s="236">
        <f t="shared" si="10"/>
        <v>0</v>
      </c>
      <c r="I55" s="105">
        <f t="shared" si="0"/>
        <v>0</v>
      </c>
      <c r="J55" s="106"/>
      <c r="K55" s="187"/>
      <c r="L55" s="187"/>
      <c r="M55" s="187"/>
      <c r="N55" s="187"/>
      <c r="O55" s="187"/>
      <c r="P55" s="187"/>
      <c r="Q55" s="187"/>
      <c r="R55" s="187"/>
      <c r="S55" s="229"/>
      <c r="U55" s="110">
        <f t="shared" si="2"/>
        <v>0</v>
      </c>
    </row>
    <row r="56" spans="1:21" ht="15.75">
      <c r="A56" s="418"/>
      <c r="B56" s="403"/>
      <c r="C56" s="403"/>
      <c r="D56" s="403"/>
      <c r="E56" s="192"/>
      <c r="F56" s="422"/>
      <c r="G56" s="210">
        <f t="shared" si="9"/>
        <v>0</v>
      </c>
      <c r="H56" s="236">
        <f t="shared" si="10"/>
        <v>0</v>
      </c>
      <c r="I56" s="105">
        <f t="shared" si="0"/>
        <v>0</v>
      </c>
      <c r="J56" s="106"/>
      <c r="K56" s="187"/>
      <c r="L56" s="187"/>
      <c r="M56" s="187"/>
      <c r="N56" s="187"/>
      <c r="O56" s="187"/>
      <c r="P56" s="187"/>
      <c r="Q56" s="187"/>
      <c r="R56" s="187"/>
      <c r="S56" s="229"/>
      <c r="U56" s="110">
        <f t="shared" si="2"/>
        <v>0</v>
      </c>
    </row>
    <row r="57" spans="1:21" ht="16.5" customHeight="1">
      <c r="A57" s="418"/>
      <c r="B57" s="403"/>
      <c r="C57" s="403"/>
      <c r="D57" s="403"/>
      <c r="E57" s="192"/>
      <c r="F57" s="422"/>
      <c r="G57" s="210">
        <f t="shared" si="9"/>
        <v>0</v>
      </c>
      <c r="H57" s="236">
        <f t="shared" si="10"/>
        <v>0</v>
      </c>
      <c r="I57" s="105">
        <f t="shared" si="0"/>
        <v>0</v>
      </c>
      <c r="J57" s="106"/>
      <c r="K57" s="187"/>
      <c r="L57" s="187"/>
      <c r="M57" s="187"/>
      <c r="N57" s="187"/>
      <c r="O57" s="187"/>
      <c r="P57" s="187"/>
      <c r="Q57" s="187"/>
      <c r="R57" s="187"/>
      <c r="S57" s="229"/>
      <c r="U57" s="110">
        <f t="shared" si="2"/>
        <v>0</v>
      </c>
    </row>
    <row r="58" spans="1:21" ht="15.75">
      <c r="A58" s="418"/>
      <c r="B58" s="403"/>
      <c r="C58" s="403"/>
      <c r="D58" s="403"/>
      <c r="E58" s="192"/>
      <c r="F58" s="422"/>
      <c r="G58" s="210">
        <f t="shared" si="9"/>
        <v>0</v>
      </c>
      <c r="H58" s="236">
        <f t="shared" si="10"/>
        <v>0</v>
      </c>
      <c r="I58" s="105">
        <f t="shared" si="0"/>
        <v>0</v>
      </c>
      <c r="J58" s="106"/>
      <c r="K58" s="187"/>
      <c r="L58" s="187"/>
      <c r="M58" s="187"/>
      <c r="N58" s="187"/>
      <c r="O58" s="187"/>
      <c r="P58" s="187"/>
      <c r="Q58" s="187"/>
      <c r="R58" s="187"/>
      <c r="S58" s="229"/>
      <c r="U58" s="110">
        <f t="shared" si="2"/>
        <v>0</v>
      </c>
    </row>
    <row r="59" spans="1:21" ht="89.25" customHeight="1">
      <c r="A59" s="418"/>
      <c r="B59" s="403"/>
      <c r="C59" s="403"/>
      <c r="D59" s="403"/>
      <c r="E59" s="192"/>
      <c r="F59" s="422"/>
      <c r="G59" s="210">
        <f t="shared" si="9"/>
        <v>0</v>
      </c>
      <c r="H59" s="236">
        <f t="shared" si="10"/>
        <v>0</v>
      </c>
      <c r="I59" s="105">
        <f t="shared" si="0"/>
        <v>0</v>
      </c>
      <c r="J59" s="106"/>
      <c r="K59" s="187"/>
      <c r="L59" s="187"/>
      <c r="M59" s="187"/>
      <c r="N59" s="187"/>
      <c r="O59" s="187"/>
      <c r="P59" s="187"/>
      <c r="Q59" s="187"/>
      <c r="R59" s="187"/>
      <c r="S59" s="229"/>
      <c r="U59" s="110">
        <f t="shared" si="2"/>
        <v>0</v>
      </c>
    </row>
    <row r="60" spans="1:21" ht="114.75" customHeight="1">
      <c r="A60" s="418"/>
      <c r="B60" s="403"/>
      <c r="C60" s="403"/>
      <c r="D60" s="403"/>
      <c r="E60" s="192" t="s">
        <v>1368</v>
      </c>
      <c r="F60" s="422"/>
      <c r="G60" s="210">
        <f t="shared" si="9"/>
        <v>0</v>
      </c>
      <c r="H60" s="236">
        <f t="shared" si="10"/>
        <v>0</v>
      </c>
      <c r="I60" s="105">
        <f t="shared" si="0"/>
        <v>0</v>
      </c>
      <c r="J60" s="106"/>
      <c r="K60" s="187"/>
      <c r="L60" s="187"/>
      <c r="M60" s="187"/>
      <c r="N60" s="187"/>
      <c r="O60" s="187"/>
      <c r="P60" s="187"/>
      <c r="Q60" s="187"/>
      <c r="R60" s="187"/>
      <c r="S60" s="229"/>
      <c r="U60" s="110">
        <f t="shared" si="2"/>
        <v>0</v>
      </c>
    </row>
    <row r="61" spans="1:21" ht="15.75">
      <c r="A61" s="418"/>
      <c r="B61" s="403"/>
      <c r="C61" s="403"/>
      <c r="D61" s="403"/>
      <c r="E61" s="192"/>
      <c r="F61" s="422"/>
      <c r="G61" s="210">
        <f t="shared" si="9"/>
        <v>0</v>
      </c>
      <c r="H61" s="236">
        <f t="shared" si="10"/>
        <v>0</v>
      </c>
      <c r="I61" s="105">
        <f t="shared" si="0"/>
        <v>0</v>
      </c>
      <c r="J61" s="106"/>
      <c r="K61" s="187"/>
      <c r="L61" s="187"/>
      <c r="M61" s="187"/>
      <c r="N61" s="187"/>
      <c r="O61" s="187"/>
      <c r="P61" s="187"/>
      <c r="Q61" s="187"/>
      <c r="R61" s="187"/>
      <c r="S61" s="229"/>
      <c r="U61" s="110">
        <f t="shared" si="2"/>
        <v>0</v>
      </c>
    </row>
    <row r="62" spans="1:21" ht="15.75">
      <c r="A62" s="418"/>
      <c r="B62" s="403"/>
      <c r="C62" s="403"/>
      <c r="D62" s="403"/>
      <c r="E62" s="192"/>
      <c r="F62" s="422"/>
      <c r="G62" s="210">
        <f t="shared" si="9"/>
        <v>0</v>
      </c>
      <c r="H62" s="236">
        <f t="shared" si="10"/>
        <v>0</v>
      </c>
      <c r="I62" s="105">
        <f t="shared" si="0"/>
        <v>0</v>
      </c>
      <c r="J62" s="106"/>
      <c r="K62" s="187"/>
      <c r="L62" s="187"/>
      <c r="M62" s="187"/>
      <c r="N62" s="187"/>
      <c r="O62" s="187"/>
      <c r="P62" s="187"/>
      <c r="Q62" s="187"/>
      <c r="R62" s="187"/>
      <c r="S62" s="229"/>
      <c r="U62" s="110">
        <f t="shared" si="2"/>
        <v>0</v>
      </c>
    </row>
    <row r="63" spans="1:21" ht="127.5" customHeight="1">
      <c r="A63" s="418"/>
      <c r="B63" s="403"/>
      <c r="C63" s="403"/>
      <c r="D63" s="104" t="s">
        <v>1321</v>
      </c>
      <c r="E63" s="192"/>
      <c r="F63" s="422"/>
      <c r="G63" s="210">
        <f t="shared" si="9"/>
        <v>0</v>
      </c>
      <c r="H63" s="236">
        <f t="shared" si="10"/>
        <v>0</v>
      </c>
      <c r="I63" s="105">
        <f t="shared" si="0"/>
        <v>0</v>
      </c>
      <c r="J63" s="106"/>
      <c r="K63" s="187"/>
      <c r="L63" s="187"/>
      <c r="M63" s="187"/>
      <c r="N63" s="187"/>
      <c r="O63" s="187"/>
      <c r="P63" s="187"/>
      <c r="Q63" s="187"/>
      <c r="R63" s="187"/>
      <c r="S63" s="229"/>
      <c r="U63" s="110">
        <f t="shared" si="2"/>
        <v>0</v>
      </c>
    </row>
    <row r="64" spans="1:21" ht="122.25" customHeight="1">
      <c r="A64" s="418"/>
      <c r="B64" s="403"/>
      <c r="C64" s="403"/>
      <c r="D64" s="104" t="s">
        <v>1322</v>
      </c>
      <c r="E64" s="192"/>
      <c r="F64" s="422"/>
      <c r="G64" s="210">
        <f t="shared" si="9"/>
        <v>0</v>
      </c>
      <c r="H64" s="236">
        <f t="shared" si="10"/>
        <v>0</v>
      </c>
      <c r="I64" s="105">
        <f t="shared" si="0"/>
        <v>0</v>
      </c>
      <c r="J64" s="106"/>
      <c r="K64" s="187"/>
      <c r="L64" s="187"/>
      <c r="M64" s="187"/>
      <c r="N64" s="187"/>
      <c r="O64" s="187"/>
      <c r="P64" s="187"/>
      <c r="Q64" s="187"/>
      <c r="R64" s="187"/>
      <c r="S64" s="229"/>
      <c r="U64" s="110">
        <f t="shared" si="2"/>
        <v>0</v>
      </c>
    </row>
    <row r="65" spans="1:21" ht="25.5">
      <c r="A65" s="419"/>
      <c r="B65" s="407"/>
      <c r="C65" s="407"/>
      <c r="D65" s="245" t="s">
        <v>1323</v>
      </c>
      <c r="E65" s="246"/>
      <c r="F65" s="423"/>
      <c r="G65" s="210">
        <f t="shared" si="9"/>
        <v>0</v>
      </c>
      <c r="H65" s="236">
        <f t="shared" si="10"/>
        <v>0</v>
      </c>
      <c r="I65" s="105">
        <f t="shared" si="0"/>
        <v>0</v>
      </c>
      <c r="J65" s="106"/>
      <c r="K65" s="187"/>
      <c r="L65" s="187"/>
      <c r="M65" s="187"/>
      <c r="N65" s="187"/>
      <c r="O65" s="187"/>
      <c r="P65" s="187"/>
      <c r="Q65" s="187"/>
      <c r="R65" s="187"/>
      <c r="S65" s="229"/>
      <c r="U65" s="110">
        <f t="shared" si="2"/>
        <v>0</v>
      </c>
    </row>
    <row r="66" spans="1:21" ht="16.5" customHeight="1">
      <c r="A66" s="409" t="s">
        <v>1324</v>
      </c>
      <c r="B66" s="410"/>
      <c r="C66" s="410"/>
      <c r="D66" s="410"/>
      <c r="E66" s="410"/>
      <c r="F66" s="411"/>
      <c r="G66" s="230">
        <f>SUM(G67:G76)</f>
        <v>0</v>
      </c>
      <c r="H66" s="237">
        <f>SUM(H67:H76)</f>
        <v>0</v>
      </c>
      <c r="I66" s="105">
        <f t="shared" si="0"/>
        <v>0</v>
      </c>
      <c r="J66" s="241">
        <f>SUM(J67:J76)</f>
        <v>0</v>
      </c>
      <c r="K66" s="225">
        <f aca="true" t="shared" si="11" ref="K66:S66">SUM(K67:K76)</f>
        <v>0</v>
      </c>
      <c r="L66" s="225">
        <f>SUM(L67:L76)</f>
        <v>0</v>
      </c>
      <c r="M66" s="225">
        <f>SUM(M67:M76)</f>
        <v>0</v>
      </c>
      <c r="N66" s="225">
        <f t="shared" si="11"/>
        <v>0</v>
      </c>
      <c r="O66" s="225">
        <f t="shared" si="11"/>
        <v>0</v>
      </c>
      <c r="P66" s="225">
        <f t="shared" si="11"/>
        <v>0</v>
      </c>
      <c r="Q66" s="225">
        <f t="shared" si="11"/>
        <v>0</v>
      </c>
      <c r="R66" s="225">
        <f t="shared" si="11"/>
        <v>0</v>
      </c>
      <c r="S66" s="231">
        <f t="shared" si="11"/>
        <v>0</v>
      </c>
      <c r="U66" s="110">
        <f t="shared" si="2"/>
        <v>0</v>
      </c>
    </row>
    <row r="67" spans="1:21" ht="204.75" customHeight="1">
      <c r="A67" s="418">
        <v>5</v>
      </c>
      <c r="B67" s="403" t="s">
        <v>1379</v>
      </c>
      <c r="C67" s="104" t="s">
        <v>1325</v>
      </c>
      <c r="D67" s="104" t="s">
        <v>1380</v>
      </c>
      <c r="E67" s="192" t="s">
        <v>1368</v>
      </c>
      <c r="F67" s="216" t="s">
        <v>1381</v>
      </c>
      <c r="G67" s="210">
        <f aca="true" t="shared" si="12" ref="G67:G76">J67+N67+P67+R67+L67</f>
        <v>0</v>
      </c>
      <c r="H67" s="236">
        <f aca="true" t="shared" si="13" ref="H67:H76">K67+O67+Q67+S67+M67</f>
        <v>0</v>
      </c>
      <c r="I67" s="105">
        <f t="shared" si="0"/>
        <v>0</v>
      </c>
      <c r="J67" s="106"/>
      <c r="K67" s="187"/>
      <c r="L67" s="187"/>
      <c r="M67" s="187"/>
      <c r="N67" s="187"/>
      <c r="O67" s="187"/>
      <c r="P67" s="187"/>
      <c r="Q67" s="187"/>
      <c r="R67" s="187"/>
      <c r="S67" s="229"/>
      <c r="U67" s="110">
        <f t="shared" si="2"/>
        <v>0</v>
      </c>
    </row>
    <row r="68" spans="1:21" ht="16.5" customHeight="1">
      <c r="A68" s="418"/>
      <c r="B68" s="403"/>
      <c r="C68" s="104" t="s">
        <v>1326</v>
      </c>
      <c r="D68" s="104" t="s">
        <v>1382</v>
      </c>
      <c r="E68" s="192" t="s">
        <v>1368</v>
      </c>
      <c r="F68" s="216" t="s">
        <v>1383</v>
      </c>
      <c r="G68" s="210">
        <f t="shared" si="12"/>
        <v>0</v>
      </c>
      <c r="H68" s="236">
        <f t="shared" si="13"/>
        <v>0</v>
      </c>
      <c r="I68" s="105">
        <f t="shared" si="0"/>
        <v>0</v>
      </c>
      <c r="J68" s="106"/>
      <c r="K68" s="187"/>
      <c r="L68" s="187"/>
      <c r="M68" s="187"/>
      <c r="N68" s="187"/>
      <c r="O68" s="187"/>
      <c r="P68" s="187"/>
      <c r="Q68" s="187"/>
      <c r="R68" s="187"/>
      <c r="S68" s="229"/>
      <c r="U68" s="110">
        <f t="shared" si="2"/>
        <v>0</v>
      </c>
    </row>
    <row r="69" spans="1:21" ht="179.25" customHeight="1">
      <c r="A69" s="418"/>
      <c r="B69" s="403"/>
      <c r="C69" s="104" t="s">
        <v>1327</v>
      </c>
      <c r="D69" s="104" t="s">
        <v>1328</v>
      </c>
      <c r="E69" s="192" t="s">
        <v>1369</v>
      </c>
      <c r="F69" s="216" t="s">
        <v>1384</v>
      </c>
      <c r="G69" s="210">
        <f t="shared" si="12"/>
        <v>0</v>
      </c>
      <c r="H69" s="236">
        <f t="shared" si="13"/>
        <v>0</v>
      </c>
      <c r="I69" s="105">
        <f t="shared" si="0"/>
        <v>0</v>
      </c>
      <c r="J69" s="106"/>
      <c r="K69" s="187"/>
      <c r="L69" s="187"/>
      <c r="M69" s="187"/>
      <c r="N69" s="187"/>
      <c r="O69" s="187"/>
      <c r="P69" s="187"/>
      <c r="Q69" s="187"/>
      <c r="R69" s="187"/>
      <c r="S69" s="229"/>
      <c r="U69" s="110">
        <f t="shared" si="2"/>
        <v>0</v>
      </c>
    </row>
    <row r="70" spans="1:21" ht="127.5" customHeight="1">
      <c r="A70" s="418"/>
      <c r="B70" s="403"/>
      <c r="C70" s="104" t="s">
        <v>1329</v>
      </c>
      <c r="D70" s="104" t="s">
        <v>558</v>
      </c>
      <c r="E70" s="192" t="s">
        <v>1369</v>
      </c>
      <c r="F70" s="216" t="s">
        <v>559</v>
      </c>
      <c r="G70" s="210">
        <f t="shared" si="12"/>
        <v>0</v>
      </c>
      <c r="H70" s="236">
        <f t="shared" si="13"/>
        <v>0</v>
      </c>
      <c r="I70" s="105">
        <f t="shared" si="0"/>
        <v>0</v>
      </c>
      <c r="J70" s="106"/>
      <c r="K70" s="187"/>
      <c r="L70" s="187"/>
      <c r="M70" s="187"/>
      <c r="N70" s="187"/>
      <c r="O70" s="187"/>
      <c r="P70" s="187"/>
      <c r="Q70" s="187"/>
      <c r="R70" s="187"/>
      <c r="S70" s="229"/>
      <c r="U70" s="110">
        <f t="shared" si="2"/>
        <v>0</v>
      </c>
    </row>
    <row r="71" spans="1:21" ht="111" customHeight="1">
      <c r="A71" s="418"/>
      <c r="B71" s="403"/>
      <c r="C71" s="104" t="s">
        <v>1330</v>
      </c>
      <c r="D71" s="104" t="s">
        <v>560</v>
      </c>
      <c r="E71" s="192" t="s">
        <v>1369</v>
      </c>
      <c r="F71" s="216" t="s">
        <v>561</v>
      </c>
      <c r="G71" s="210">
        <f t="shared" si="12"/>
        <v>0</v>
      </c>
      <c r="H71" s="236">
        <f t="shared" si="13"/>
        <v>0</v>
      </c>
      <c r="I71" s="105">
        <f t="shared" si="0"/>
        <v>0</v>
      </c>
      <c r="J71" s="106"/>
      <c r="K71" s="187"/>
      <c r="L71" s="187"/>
      <c r="M71" s="187"/>
      <c r="N71" s="187"/>
      <c r="O71" s="187"/>
      <c r="P71" s="187"/>
      <c r="Q71" s="187"/>
      <c r="R71" s="187"/>
      <c r="S71" s="229"/>
      <c r="U71" s="110">
        <f t="shared" si="2"/>
        <v>0</v>
      </c>
    </row>
    <row r="72" spans="1:21" ht="128.25" customHeight="1">
      <c r="A72" s="418"/>
      <c r="B72" s="403"/>
      <c r="C72" s="104" t="s">
        <v>735</v>
      </c>
      <c r="D72" s="104" t="s">
        <v>562</v>
      </c>
      <c r="E72" s="192" t="s">
        <v>1369</v>
      </c>
      <c r="F72" s="216" t="s">
        <v>563</v>
      </c>
      <c r="G72" s="210">
        <f t="shared" si="12"/>
        <v>0</v>
      </c>
      <c r="H72" s="236">
        <f t="shared" si="13"/>
        <v>0</v>
      </c>
      <c r="I72" s="105">
        <f t="shared" si="0"/>
        <v>0</v>
      </c>
      <c r="J72" s="106"/>
      <c r="K72" s="187"/>
      <c r="L72" s="187"/>
      <c r="M72" s="187"/>
      <c r="N72" s="187"/>
      <c r="O72" s="187"/>
      <c r="P72" s="187"/>
      <c r="Q72" s="187"/>
      <c r="R72" s="187"/>
      <c r="S72" s="229"/>
      <c r="U72" s="110">
        <f t="shared" si="2"/>
        <v>0</v>
      </c>
    </row>
    <row r="73" spans="1:21" ht="89.25">
      <c r="A73" s="418"/>
      <c r="B73" s="403"/>
      <c r="C73" s="104" t="s">
        <v>736</v>
      </c>
      <c r="D73" s="104" t="s">
        <v>564</v>
      </c>
      <c r="E73" s="192" t="s">
        <v>1369</v>
      </c>
      <c r="F73" s="216" t="s">
        <v>565</v>
      </c>
      <c r="G73" s="210">
        <f t="shared" si="12"/>
        <v>0</v>
      </c>
      <c r="H73" s="236">
        <f t="shared" si="13"/>
        <v>0</v>
      </c>
      <c r="I73" s="105">
        <f aca="true" t="shared" si="14" ref="I73:I136">IF(H73=0,0,ROUND(G73/H73,1))</f>
        <v>0</v>
      </c>
      <c r="J73" s="106"/>
      <c r="K73" s="187"/>
      <c r="L73" s="187"/>
      <c r="M73" s="187"/>
      <c r="N73" s="187"/>
      <c r="O73" s="187"/>
      <c r="P73" s="187"/>
      <c r="Q73" s="187"/>
      <c r="R73" s="187"/>
      <c r="S73" s="229"/>
      <c r="U73" s="110">
        <f t="shared" si="2"/>
        <v>0</v>
      </c>
    </row>
    <row r="74" spans="1:21" ht="63.75">
      <c r="A74" s="418"/>
      <c r="B74" s="403"/>
      <c r="C74" s="104" t="s">
        <v>737</v>
      </c>
      <c r="D74" s="196" t="s">
        <v>566</v>
      </c>
      <c r="E74" s="192" t="s">
        <v>1368</v>
      </c>
      <c r="F74" s="216" t="s">
        <v>567</v>
      </c>
      <c r="G74" s="210">
        <f t="shared" si="12"/>
        <v>0</v>
      </c>
      <c r="H74" s="236">
        <f t="shared" si="13"/>
        <v>0</v>
      </c>
      <c r="I74" s="105">
        <f t="shared" si="14"/>
        <v>0</v>
      </c>
      <c r="J74" s="106"/>
      <c r="K74" s="187"/>
      <c r="L74" s="187"/>
      <c r="M74" s="187"/>
      <c r="N74" s="187"/>
      <c r="O74" s="187"/>
      <c r="P74" s="187"/>
      <c r="Q74" s="187"/>
      <c r="R74" s="187"/>
      <c r="S74" s="229"/>
      <c r="U74" s="110">
        <f aca="true" t="shared" si="15" ref="U74:U137">G74+H74-SUM(J74:S74)</f>
        <v>0</v>
      </c>
    </row>
    <row r="75" spans="1:21" ht="76.5">
      <c r="A75" s="418"/>
      <c r="B75" s="403"/>
      <c r="C75" s="104" t="s">
        <v>738</v>
      </c>
      <c r="D75" s="104" t="s">
        <v>568</v>
      </c>
      <c r="E75" s="192" t="s">
        <v>1368</v>
      </c>
      <c r="F75" s="216" t="s">
        <v>739</v>
      </c>
      <c r="G75" s="210">
        <f t="shared" si="12"/>
        <v>0</v>
      </c>
      <c r="H75" s="236">
        <f t="shared" si="13"/>
        <v>0</v>
      </c>
      <c r="I75" s="105">
        <f t="shared" si="14"/>
        <v>0</v>
      </c>
      <c r="J75" s="106"/>
      <c r="K75" s="187"/>
      <c r="L75" s="187"/>
      <c r="M75" s="187"/>
      <c r="N75" s="187"/>
      <c r="O75" s="187"/>
      <c r="P75" s="187"/>
      <c r="Q75" s="187"/>
      <c r="R75" s="187"/>
      <c r="S75" s="229"/>
      <c r="U75" s="110">
        <f t="shared" si="15"/>
        <v>0</v>
      </c>
    </row>
    <row r="76" spans="1:21" ht="128.25">
      <c r="A76" s="419"/>
      <c r="B76" s="245" t="s">
        <v>740</v>
      </c>
      <c r="C76" s="245" t="s">
        <v>741</v>
      </c>
      <c r="D76" s="245" t="s">
        <v>569</v>
      </c>
      <c r="E76" s="246" t="s">
        <v>1368</v>
      </c>
      <c r="F76" s="247" t="s">
        <v>570</v>
      </c>
      <c r="G76" s="210">
        <f t="shared" si="12"/>
        <v>0</v>
      </c>
      <c r="H76" s="236">
        <f t="shared" si="13"/>
        <v>0</v>
      </c>
      <c r="I76" s="105">
        <f t="shared" si="14"/>
        <v>0</v>
      </c>
      <c r="J76" s="106"/>
      <c r="K76" s="187"/>
      <c r="L76" s="187"/>
      <c r="M76" s="187"/>
      <c r="N76" s="187"/>
      <c r="O76" s="187"/>
      <c r="P76" s="187"/>
      <c r="Q76" s="187"/>
      <c r="R76" s="187"/>
      <c r="S76" s="229"/>
      <c r="U76" s="110">
        <f t="shared" si="15"/>
        <v>0</v>
      </c>
    </row>
    <row r="77" spans="1:21" ht="16.5" customHeight="1">
      <c r="A77" s="409" t="s">
        <v>742</v>
      </c>
      <c r="B77" s="410"/>
      <c r="C77" s="410"/>
      <c r="D77" s="410"/>
      <c r="E77" s="410"/>
      <c r="F77" s="411"/>
      <c r="G77" s="230">
        <f>SUM(G78:G85)</f>
        <v>0</v>
      </c>
      <c r="H77" s="237">
        <f>SUM(H78:H85)</f>
        <v>0</v>
      </c>
      <c r="I77" s="105">
        <f t="shared" si="14"/>
        <v>0</v>
      </c>
      <c r="J77" s="241">
        <f>SUM(J78:J85)</f>
        <v>0</v>
      </c>
      <c r="K77" s="225">
        <f aca="true" t="shared" si="16" ref="K77:S77">SUM(K78:K85)</f>
        <v>0</v>
      </c>
      <c r="L77" s="225">
        <f>SUM(L78:L85)</f>
        <v>0</v>
      </c>
      <c r="M77" s="225">
        <f>SUM(M78:M85)</f>
        <v>0</v>
      </c>
      <c r="N77" s="225">
        <f t="shared" si="16"/>
        <v>0</v>
      </c>
      <c r="O77" s="225">
        <f t="shared" si="16"/>
        <v>0</v>
      </c>
      <c r="P77" s="225">
        <f t="shared" si="16"/>
        <v>0</v>
      </c>
      <c r="Q77" s="225">
        <f t="shared" si="16"/>
        <v>0</v>
      </c>
      <c r="R77" s="225">
        <f t="shared" si="16"/>
        <v>0</v>
      </c>
      <c r="S77" s="231">
        <f t="shared" si="16"/>
        <v>0</v>
      </c>
      <c r="U77" s="110">
        <f t="shared" si="15"/>
        <v>0</v>
      </c>
    </row>
    <row r="78" spans="1:21" ht="25.5" customHeight="1">
      <c r="A78" s="418">
        <v>6</v>
      </c>
      <c r="B78" s="403" t="s">
        <v>743</v>
      </c>
      <c r="C78" s="104" t="s">
        <v>744</v>
      </c>
      <c r="D78" s="104" t="s">
        <v>745</v>
      </c>
      <c r="E78" s="192" t="s">
        <v>1368</v>
      </c>
      <c r="F78" s="216" t="s">
        <v>571</v>
      </c>
      <c r="G78" s="210">
        <f aca="true" t="shared" si="17" ref="G78:G85">J78+N78+P78+R78+L78</f>
        <v>0</v>
      </c>
      <c r="H78" s="236">
        <f aca="true" t="shared" si="18" ref="H78:H85">K78+O78+Q78+S78+M78</f>
        <v>0</v>
      </c>
      <c r="I78" s="105">
        <f t="shared" si="14"/>
        <v>0</v>
      </c>
      <c r="J78" s="106"/>
      <c r="K78" s="187"/>
      <c r="L78" s="187"/>
      <c r="M78" s="187"/>
      <c r="N78" s="187"/>
      <c r="O78" s="187"/>
      <c r="P78" s="187"/>
      <c r="Q78" s="187"/>
      <c r="R78" s="187"/>
      <c r="S78" s="229"/>
      <c r="U78" s="110">
        <f t="shared" si="15"/>
        <v>0</v>
      </c>
    </row>
    <row r="79" spans="1:21" ht="90" customHeight="1">
      <c r="A79" s="418"/>
      <c r="B79" s="403"/>
      <c r="C79" s="104" t="s">
        <v>746</v>
      </c>
      <c r="D79" s="104" t="s">
        <v>747</v>
      </c>
      <c r="E79" s="192" t="s">
        <v>1368</v>
      </c>
      <c r="F79" s="216" t="s">
        <v>748</v>
      </c>
      <c r="G79" s="210">
        <f t="shared" si="17"/>
        <v>0</v>
      </c>
      <c r="H79" s="236">
        <f t="shared" si="18"/>
        <v>0</v>
      </c>
      <c r="I79" s="105">
        <f t="shared" si="14"/>
        <v>0</v>
      </c>
      <c r="J79" s="106"/>
      <c r="K79" s="187"/>
      <c r="L79" s="187"/>
      <c r="M79" s="187"/>
      <c r="N79" s="187"/>
      <c r="O79" s="187"/>
      <c r="P79" s="187"/>
      <c r="Q79" s="187"/>
      <c r="R79" s="187"/>
      <c r="S79" s="229"/>
      <c r="U79" s="110">
        <f t="shared" si="15"/>
        <v>0</v>
      </c>
    </row>
    <row r="80" spans="1:21" ht="102">
      <c r="A80" s="418"/>
      <c r="B80" s="403"/>
      <c r="C80" s="104" t="s">
        <v>749</v>
      </c>
      <c r="D80" s="104" t="s">
        <v>750</v>
      </c>
      <c r="E80" s="192" t="s">
        <v>1368</v>
      </c>
      <c r="F80" s="216" t="s">
        <v>572</v>
      </c>
      <c r="G80" s="210">
        <f t="shared" si="17"/>
        <v>0</v>
      </c>
      <c r="H80" s="236">
        <f t="shared" si="18"/>
        <v>0</v>
      </c>
      <c r="I80" s="105">
        <f t="shared" si="14"/>
        <v>0</v>
      </c>
      <c r="J80" s="106"/>
      <c r="K80" s="187"/>
      <c r="L80" s="187"/>
      <c r="M80" s="187"/>
      <c r="N80" s="187"/>
      <c r="O80" s="187"/>
      <c r="P80" s="187"/>
      <c r="Q80" s="187"/>
      <c r="R80" s="187"/>
      <c r="S80" s="229"/>
      <c r="U80" s="110">
        <f t="shared" si="15"/>
        <v>0</v>
      </c>
    </row>
    <row r="81" spans="1:21" ht="25.5" customHeight="1">
      <c r="A81" s="418"/>
      <c r="B81" s="403"/>
      <c r="C81" s="104" t="s">
        <v>751</v>
      </c>
      <c r="D81" s="104" t="s">
        <v>752</v>
      </c>
      <c r="E81" s="192" t="s">
        <v>1368</v>
      </c>
      <c r="F81" s="216" t="s">
        <v>753</v>
      </c>
      <c r="G81" s="210">
        <f t="shared" si="17"/>
        <v>0</v>
      </c>
      <c r="H81" s="236">
        <f t="shared" si="18"/>
        <v>0</v>
      </c>
      <c r="I81" s="105">
        <f t="shared" si="14"/>
        <v>0</v>
      </c>
      <c r="J81" s="106"/>
      <c r="K81" s="187"/>
      <c r="L81" s="187"/>
      <c r="M81" s="187"/>
      <c r="N81" s="187"/>
      <c r="O81" s="187"/>
      <c r="P81" s="187"/>
      <c r="Q81" s="187"/>
      <c r="R81" s="187"/>
      <c r="S81" s="229"/>
      <c r="U81" s="110">
        <f t="shared" si="15"/>
        <v>0</v>
      </c>
    </row>
    <row r="82" spans="1:21" ht="51">
      <c r="A82" s="418"/>
      <c r="B82" s="403"/>
      <c r="C82" s="104" t="s">
        <v>754</v>
      </c>
      <c r="D82" s="104" t="s">
        <v>755</v>
      </c>
      <c r="E82" s="192" t="s">
        <v>1368</v>
      </c>
      <c r="F82" s="216" t="s">
        <v>756</v>
      </c>
      <c r="G82" s="210">
        <f t="shared" si="17"/>
        <v>0</v>
      </c>
      <c r="H82" s="236">
        <f t="shared" si="18"/>
        <v>0</v>
      </c>
      <c r="I82" s="105">
        <f t="shared" si="14"/>
        <v>0</v>
      </c>
      <c r="J82" s="106"/>
      <c r="K82" s="187"/>
      <c r="L82" s="187"/>
      <c r="M82" s="187"/>
      <c r="N82" s="187"/>
      <c r="O82" s="187"/>
      <c r="P82" s="187"/>
      <c r="Q82" s="187"/>
      <c r="R82" s="187"/>
      <c r="S82" s="229"/>
      <c r="U82" s="110">
        <f t="shared" si="15"/>
        <v>0</v>
      </c>
    </row>
    <row r="83" spans="1:21" ht="51">
      <c r="A83" s="418"/>
      <c r="B83" s="403"/>
      <c r="C83" s="104" t="s">
        <v>757</v>
      </c>
      <c r="D83" s="104" t="s">
        <v>758</v>
      </c>
      <c r="E83" s="192" t="s">
        <v>1368</v>
      </c>
      <c r="F83" s="216" t="s">
        <v>759</v>
      </c>
      <c r="G83" s="210">
        <f t="shared" si="17"/>
        <v>0</v>
      </c>
      <c r="H83" s="236">
        <f t="shared" si="18"/>
        <v>0</v>
      </c>
      <c r="I83" s="105">
        <f t="shared" si="14"/>
        <v>0</v>
      </c>
      <c r="J83" s="106"/>
      <c r="K83" s="187"/>
      <c r="L83" s="187"/>
      <c r="M83" s="187"/>
      <c r="N83" s="187"/>
      <c r="O83" s="187"/>
      <c r="P83" s="187"/>
      <c r="Q83" s="187"/>
      <c r="R83" s="187"/>
      <c r="S83" s="229"/>
      <c r="U83" s="110">
        <f t="shared" si="15"/>
        <v>0</v>
      </c>
    </row>
    <row r="84" spans="1:21" ht="58.5" customHeight="1">
      <c r="A84" s="418"/>
      <c r="B84" s="403" t="s">
        <v>760</v>
      </c>
      <c r="C84" s="104" t="s">
        <v>761</v>
      </c>
      <c r="D84" s="104" t="s">
        <v>762</v>
      </c>
      <c r="E84" s="192" t="s">
        <v>1368</v>
      </c>
      <c r="F84" s="216" t="s">
        <v>763</v>
      </c>
      <c r="G84" s="210">
        <f t="shared" si="17"/>
        <v>0</v>
      </c>
      <c r="H84" s="236">
        <f t="shared" si="18"/>
        <v>0</v>
      </c>
      <c r="I84" s="105">
        <f t="shared" si="14"/>
        <v>0</v>
      </c>
      <c r="J84" s="106"/>
      <c r="K84" s="187"/>
      <c r="L84" s="187"/>
      <c r="M84" s="187"/>
      <c r="N84" s="187"/>
      <c r="O84" s="187"/>
      <c r="P84" s="187"/>
      <c r="Q84" s="187"/>
      <c r="R84" s="187"/>
      <c r="S84" s="229"/>
      <c r="U84" s="110">
        <f t="shared" si="15"/>
        <v>0</v>
      </c>
    </row>
    <row r="85" spans="1:21" ht="38.25">
      <c r="A85" s="419"/>
      <c r="B85" s="407"/>
      <c r="C85" s="245" t="s">
        <v>749</v>
      </c>
      <c r="D85" s="245" t="s">
        <v>764</v>
      </c>
      <c r="E85" s="246" t="s">
        <v>1368</v>
      </c>
      <c r="F85" s="247" t="s">
        <v>765</v>
      </c>
      <c r="G85" s="210">
        <f t="shared" si="17"/>
        <v>0</v>
      </c>
      <c r="H85" s="236">
        <f t="shared" si="18"/>
        <v>0</v>
      </c>
      <c r="I85" s="105">
        <f t="shared" si="14"/>
        <v>0</v>
      </c>
      <c r="J85" s="106"/>
      <c r="K85" s="187"/>
      <c r="L85" s="187"/>
      <c r="M85" s="187"/>
      <c r="N85" s="187"/>
      <c r="O85" s="187"/>
      <c r="P85" s="187"/>
      <c r="Q85" s="187"/>
      <c r="R85" s="187"/>
      <c r="S85" s="229"/>
      <c r="U85" s="110">
        <f t="shared" si="15"/>
        <v>0</v>
      </c>
    </row>
    <row r="86" spans="1:21" ht="38.25" customHeight="1">
      <c r="A86" s="409" t="s">
        <v>766</v>
      </c>
      <c r="B86" s="410"/>
      <c r="C86" s="410"/>
      <c r="D86" s="410"/>
      <c r="E86" s="410"/>
      <c r="F86" s="411"/>
      <c r="G86" s="230">
        <f>SUM(G87:G121)</f>
        <v>0</v>
      </c>
      <c r="H86" s="237">
        <f>SUM(H87:H121)</f>
        <v>0</v>
      </c>
      <c r="I86" s="105">
        <f t="shared" si="14"/>
        <v>0</v>
      </c>
      <c r="J86" s="241">
        <f>SUM(J87:J121)</f>
        <v>0</v>
      </c>
      <c r="K86" s="225">
        <f aca="true" t="shared" si="19" ref="K86:S86">SUM(K87:K121)</f>
        <v>0</v>
      </c>
      <c r="L86" s="225">
        <f>SUM(L87:L121)</f>
        <v>0</v>
      </c>
      <c r="M86" s="225">
        <f>SUM(M87:M121)</f>
        <v>0</v>
      </c>
      <c r="N86" s="225">
        <f t="shared" si="19"/>
        <v>0</v>
      </c>
      <c r="O86" s="225">
        <f t="shared" si="19"/>
        <v>0</v>
      </c>
      <c r="P86" s="225">
        <f t="shared" si="19"/>
        <v>0</v>
      </c>
      <c r="Q86" s="225">
        <f t="shared" si="19"/>
        <v>0</v>
      </c>
      <c r="R86" s="225">
        <f t="shared" si="19"/>
        <v>0</v>
      </c>
      <c r="S86" s="231">
        <f t="shared" si="19"/>
        <v>0</v>
      </c>
      <c r="U86" s="110">
        <f t="shared" si="15"/>
        <v>0</v>
      </c>
    </row>
    <row r="87" spans="1:21" ht="38.25" customHeight="1">
      <c r="A87" s="418">
        <v>7</v>
      </c>
      <c r="B87" s="403" t="s">
        <v>573</v>
      </c>
      <c r="C87" s="403" t="s">
        <v>767</v>
      </c>
      <c r="D87" s="420" t="s">
        <v>768</v>
      </c>
      <c r="E87" s="197" t="s">
        <v>1363</v>
      </c>
      <c r="F87" s="216" t="s">
        <v>772</v>
      </c>
      <c r="G87" s="210">
        <f aca="true" t="shared" si="20" ref="G87:G121">J87+N87+P87+R87+L87</f>
        <v>0</v>
      </c>
      <c r="H87" s="236">
        <f aca="true" t="shared" si="21" ref="H87:H121">K87+O87+Q87+S87+M87</f>
        <v>0</v>
      </c>
      <c r="I87" s="105">
        <f t="shared" si="14"/>
        <v>0</v>
      </c>
      <c r="J87" s="106"/>
      <c r="K87" s="187"/>
      <c r="L87" s="187"/>
      <c r="M87" s="187"/>
      <c r="N87" s="187"/>
      <c r="O87" s="187"/>
      <c r="P87" s="187"/>
      <c r="Q87" s="187"/>
      <c r="R87" s="187"/>
      <c r="S87" s="229"/>
      <c r="U87" s="110">
        <f t="shared" si="15"/>
        <v>0</v>
      </c>
    </row>
    <row r="88" spans="1:21" ht="25.5">
      <c r="A88" s="418"/>
      <c r="B88" s="403"/>
      <c r="C88" s="403"/>
      <c r="D88" s="421"/>
      <c r="E88" s="198"/>
      <c r="F88" s="216" t="s">
        <v>769</v>
      </c>
      <c r="G88" s="210">
        <f t="shared" si="20"/>
        <v>0</v>
      </c>
      <c r="H88" s="236">
        <f t="shared" si="21"/>
        <v>0</v>
      </c>
      <c r="I88" s="105">
        <f t="shared" si="14"/>
        <v>0</v>
      </c>
      <c r="J88" s="106"/>
      <c r="K88" s="187"/>
      <c r="L88" s="187"/>
      <c r="M88" s="187"/>
      <c r="N88" s="187"/>
      <c r="O88" s="187"/>
      <c r="P88" s="187"/>
      <c r="Q88" s="187"/>
      <c r="R88" s="187"/>
      <c r="S88" s="229"/>
      <c r="U88" s="110">
        <f t="shared" si="15"/>
        <v>0</v>
      </c>
    </row>
    <row r="89" spans="1:21" ht="25.5">
      <c r="A89" s="418"/>
      <c r="B89" s="403"/>
      <c r="C89" s="403"/>
      <c r="D89" s="421"/>
      <c r="E89" s="198"/>
      <c r="F89" s="216" t="s">
        <v>574</v>
      </c>
      <c r="G89" s="210">
        <f t="shared" si="20"/>
        <v>0</v>
      </c>
      <c r="H89" s="236">
        <f t="shared" si="21"/>
        <v>0</v>
      </c>
      <c r="I89" s="105">
        <f t="shared" si="14"/>
        <v>0</v>
      </c>
      <c r="J89" s="106"/>
      <c r="K89" s="187"/>
      <c r="L89" s="187"/>
      <c r="M89" s="187"/>
      <c r="N89" s="187"/>
      <c r="O89" s="187"/>
      <c r="P89" s="187"/>
      <c r="Q89" s="187"/>
      <c r="R89" s="187"/>
      <c r="S89" s="229"/>
      <c r="U89" s="110">
        <f t="shared" si="15"/>
        <v>0</v>
      </c>
    </row>
    <row r="90" spans="1:21" ht="26.25" customHeight="1">
      <c r="A90" s="418"/>
      <c r="B90" s="403"/>
      <c r="C90" s="403" t="s">
        <v>575</v>
      </c>
      <c r="D90" s="403" t="s">
        <v>770</v>
      </c>
      <c r="E90" s="192" t="s">
        <v>1363</v>
      </c>
      <c r="F90" s="216" t="s">
        <v>772</v>
      </c>
      <c r="G90" s="210">
        <f t="shared" si="20"/>
        <v>0</v>
      </c>
      <c r="H90" s="236">
        <f t="shared" si="21"/>
        <v>0</v>
      </c>
      <c r="I90" s="105">
        <f t="shared" si="14"/>
        <v>0</v>
      </c>
      <c r="J90" s="106"/>
      <c r="K90" s="187"/>
      <c r="L90" s="187"/>
      <c r="M90" s="187"/>
      <c r="N90" s="187"/>
      <c r="O90" s="187"/>
      <c r="P90" s="187"/>
      <c r="Q90" s="187"/>
      <c r="R90" s="187"/>
      <c r="S90" s="229"/>
      <c r="U90" s="110">
        <f t="shared" si="15"/>
        <v>0</v>
      </c>
    </row>
    <row r="91" spans="1:21" ht="25.5" customHeight="1">
      <c r="A91" s="418"/>
      <c r="B91" s="403"/>
      <c r="C91" s="403"/>
      <c r="D91" s="403"/>
      <c r="E91" s="192"/>
      <c r="F91" s="216" t="s">
        <v>769</v>
      </c>
      <c r="G91" s="210">
        <f t="shared" si="20"/>
        <v>0</v>
      </c>
      <c r="H91" s="236">
        <f t="shared" si="21"/>
        <v>0</v>
      </c>
      <c r="I91" s="105">
        <f t="shared" si="14"/>
        <v>0</v>
      </c>
      <c r="J91" s="106"/>
      <c r="K91" s="187"/>
      <c r="L91" s="187"/>
      <c r="M91" s="187"/>
      <c r="N91" s="187"/>
      <c r="O91" s="187"/>
      <c r="P91" s="187"/>
      <c r="Q91" s="187"/>
      <c r="R91" s="187"/>
      <c r="S91" s="229"/>
      <c r="U91" s="110">
        <f t="shared" si="15"/>
        <v>0</v>
      </c>
    </row>
    <row r="92" spans="1:21" ht="25.5">
      <c r="A92" s="418"/>
      <c r="B92" s="403"/>
      <c r="C92" s="403"/>
      <c r="D92" s="403"/>
      <c r="E92" s="192"/>
      <c r="F92" s="216" t="s">
        <v>574</v>
      </c>
      <c r="G92" s="210">
        <f t="shared" si="20"/>
        <v>0</v>
      </c>
      <c r="H92" s="236">
        <f t="shared" si="21"/>
        <v>0</v>
      </c>
      <c r="I92" s="105">
        <f t="shared" si="14"/>
        <v>0</v>
      </c>
      <c r="J92" s="106"/>
      <c r="K92" s="187"/>
      <c r="L92" s="187"/>
      <c r="M92" s="187"/>
      <c r="N92" s="187"/>
      <c r="O92" s="187"/>
      <c r="P92" s="187"/>
      <c r="Q92" s="187"/>
      <c r="R92" s="187"/>
      <c r="S92" s="229"/>
      <c r="U92" s="110">
        <f t="shared" si="15"/>
        <v>0</v>
      </c>
    </row>
    <row r="93" spans="1:21" ht="25.5" customHeight="1">
      <c r="A93" s="418"/>
      <c r="B93" s="403"/>
      <c r="C93" s="403" t="s">
        <v>576</v>
      </c>
      <c r="D93" s="403" t="s">
        <v>771</v>
      </c>
      <c r="E93" s="192" t="s">
        <v>1363</v>
      </c>
      <c r="F93" s="216" t="s">
        <v>772</v>
      </c>
      <c r="G93" s="210">
        <f t="shared" si="20"/>
        <v>0</v>
      </c>
      <c r="H93" s="236">
        <f t="shared" si="21"/>
        <v>0</v>
      </c>
      <c r="I93" s="105">
        <f t="shared" si="14"/>
        <v>0</v>
      </c>
      <c r="J93" s="106"/>
      <c r="K93" s="187"/>
      <c r="L93" s="187"/>
      <c r="M93" s="187"/>
      <c r="N93" s="187"/>
      <c r="O93" s="187"/>
      <c r="P93" s="187"/>
      <c r="Q93" s="187"/>
      <c r="R93" s="187"/>
      <c r="S93" s="229"/>
      <c r="U93" s="110">
        <f t="shared" si="15"/>
        <v>0</v>
      </c>
    </row>
    <row r="94" spans="1:21" ht="25.5">
      <c r="A94" s="418"/>
      <c r="B94" s="403"/>
      <c r="C94" s="403"/>
      <c r="D94" s="403"/>
      <c r="E94" s="192"/>
      <c r="F94" s="216" t="s">
        <v>769</v>
      </c>
      <c r="G94" s="210">
        <f t="shared" si="20"/>
        <v>0</v>
      </c>
      <c r="H94" s="236">
        <f t="shared" si="21"/>
        <v>0</v>
      </c>
      <c r="I94" s="105">
        <f t="shared" si="14"/>
        <v>0</v>
      </c>
      <c r="J94" s="106"/>
      <c r="K94" s="187"/>
      <c r="L94" s="187"/>
      <c r="M94" s="187"/>
      <c r="N94" s="187"/>
      <c r="O94" s="187"/>
      <c r="P94" s="187"/>
      <c r="Q94" s="187"/>
      <c r="R94" s="187"/>
      <c r="S94" s="229"/>
      <c r="U94" s="110">
        <f t="shared" si="15"/>
        <v>0</v>
      </c>
    </row>
    <row r="95" spans="1:21" ht="25.5" customHeight="1">
      <c r="A95" s="418"/>
      <c r="B95" s="403"/>
      <c r="C95" s="403"/>
      <c r="D95" s="403"/>
      <c r="E95" s="192"/>
      <c r="F95" s="216" t="s">
        <v>574</v>
      </c>
      <c r="G95" s="210">
        <f t="shared" si="20"/>
        <v>0</v>
      </c>
      <c r="H95" s="236">
        <f t="shared" si="21"/>
        <v>0</v>
      </c>
      <c r="I95" s="105">
        <f t="shared" si="14"/>
        <v>0</v>
      </c>
      <c r="J95" s="106"/>
      <c r="K95" s="187"/>
      <c r="L95" s="187"/>
      <c r="M95" s="187"/>
      <c r="N95" s="187"/>
      <c r="O95" s="187"/>
      <c r="P95" s="187"/>
      <c r="Q95" s="187"/>
      <c r="R95" s="187"/>
      <c r="S95" s="229"/>
      <c r="U95" s="110">
        <f t="shared" si="15"/>
        <v>0</v>
      </c>
    </row>
    <row r="96" spans="1:21" ht="39" customHeight="1">
      <c r="A96" s="418"/>
      <c r="B96" s="403"/>
      <c r="C96" s="403" t="s">
        <v>577</v>
      </c>
      <c r="D96" s="403" t="s">
        <v>773</v>
      </c>
      <c r="E96" s="192" t="s">
        <v>1363</v>
      </c>
      <c r="F96" s="216" t="s">
        <v>774</v>
      </c>
      <c r="G96" s="210">
        <f t="shared" si="20"/>
        <v>0</v>
      </c>
      <c r="H96" s="236">
        <f t="shared" si="21"/>
        <v>0</v>
      </c>
      <c r="I96" s="105">
        <f t="shared" si="14"/>
        <v>0</v>
      </c>
      <c r="J96" s="106"/>
      <c r="K96" s="187"/>
      <c r="L96" s="187"/>
      <c r="M96" s="187"/>
      <c r="N96" s="187"/>
      <c r="O96" s="187"/>
      <c r="P96" s="187"/>
      <c r="Q96" s="187"/>
      <c r="R96" s="187"/>
      <c r="S96" s="229"/>
      <c r="U96" s="110">
        <f t="shared" si="15"/>
        <v>0</v>
      </c>
    </row>
    <row r="97" spans="1:21" ht="38.25" customHeight="1">
      <c r="A97" s="418"/>
      <c r="B97" s="403"/>
      <c r="C97" s="403"/>
      <c r="D97" s="403"/>
      <c r="E97" s="192"/>
      <c r="F97" s="216" t="s">
        <v>775</v>
      </c>
      <c r="G97" s="210">
        <f t="shared" si="20"/>
        <v>0</v>
      </c>
      <c r="H97" s="236">
        <f t="shared" si="21"/>
        <v>0</v>
      </c>
      <c r="I97" s="105">
        <f t="shared" si="14"/>
        <v>0</v>
      </c>
      <c r="J97" s="106"/>
      <c r="K97" s="187"/>
      <c r="L97" s="187"/>
      <c r="M97" s="187"/>
      <c r="N97" s="187"/>
      <c r="O97" s="187"/>
      <c r="P97" s="187"/>
      <c r="Q97" s="187"/>
      <c r="R97" s="187"/>
      <c r="S97" s="229"/>
      <c r="U97" s="110">
        <f t="shared" si="15"/>
        <v>0</v>
      </c>
    </row>
    <row r="98" spans="1:21" ht="38.25">
      <c r="A98" s="418"/>
      <c r="B98" s="403"/>
      <c r="C98" s="402" t="s">
        <v>578</v>
      </c>
      <c r="D98" s="403" t="s">
        <v>776</v>
      </c>
      <c r="E98" s="192" t="s">
        <v>1363</v>
      </c>
      <c r="F98" s="216" t="s">
        <v>777</v>
      </c>
      <c r="G98" s="210">
        <f t="shared" si="20"/>
        <v>0</v>
      </c>
      <c r="H98" s="236">
        <f t="shared" si="21"/>
        <v>0</v>
      </c>
      <c r="I98" s="105">
        <f t="shared" si="14"/>
        <v>0</v>
      </c>
      <c r="J98" s="106"/>
      <c r="K98" s="187"/>
      <c r="L98" s="187"/>
      <c r="M98" s="187"/>
      <c r="N98" s="187"/>
      <c r="O98" s="187"/>
      <c r="P98" s="187"/>
      <c r="Q98" s="187"/>
      <c r="R98" s="187"/>
      <c r="S98" s="229"/>
      <c r="U98" s="110">
        <f t="shared" si="15"/>
        <v>0</v>
      </c>
    </row>
    <row r="99" spans="1:21" ht="25.5">
      <c r="A99" s="418"/>
      <c r="B99" s="403"/>
      <c r="C99" s="402"/>
      <c r="D99" s="403"/>
      <c r="E99" s="192"/>
      <c r="F99" s="216" t="s">
        <v>772</v>
      </c>
      <c r="G99" s="210">
        <f t="shared" si="20"/>
        <v>0</v>
      </c>
      <c r="H99" s="236">
        <f t="shared" si="21"/>
        <v>0</v>
      </c>
      <c r="I99" s="105">
        <f t="shared" si="14"/>
        <v>0</v>
      </c>
      <c r="J99" s="106"/>
      <c r="K99" s="187"/>
      <c r="L99" s="187"/>
      <c r="M99" s="187"/>
      <c r="N99" s="187"/>
      <c r="O99" s="187"/>
      <c r="P99" s="187"/>
      <c r="Q99" s="187"/>
      <c r="R99" s="187"/>
      <c r="S99" s="229"/>
      <c r="U99" s="110">
        <f t="shared" si="15"/>
        <v>0</v>
      </c>
    </row>
    <row r="100" spans="1:21" ht="63.75" customHeight="1">
      <c r="A100" s="418"/>
      <c r="B100" s="403" t="s">
        <v>778</v>
      </c>
      <c r="C100" s="403" t="s">
        <v>579</v>
      </c>
      <c r="D100" s="403" t="s">
        <v>779</v>
      </c>
      <c r="E100" s="412" t="s">
        <v>1363</v>
      </c>
      <c r="F100" s="216" t="s">
        <v>772</v>
      </c>
      <c r="G100" s="210">
        <f t="shared" si="20"/>
        <v>0</v>
      </c>
      <c r="H100" s="236">
        <f t="shared" si="21"/>
        <v>0</v>
      </c>
      <c r="I100" s="105">
        <f t="shared" si="14"/>
        <v>0</v>
      </c>
      <c r="J100" s="106"/>
      <c r="K100" s="187"/>
      <c r="L100" s="187"/>
      <c r="M100" s="187"/>
      <c r="N100" s="187"/>
      <c r="O100" s="187"/>
      <c r="P100" s="187"/>
      <c r="Q100" s="187"/>
      <c r="R100" s="187"/>
      <c r="S100" s="229"/>
      <c r="U100" s="110">
        <f t="shared" si="15"/>
        <v>0</v>
      </c>
    </row>
    <row r="101" spans="1:21" ht="25.5">
      <c r="A101" s="418"/>
      <c r="B101" s="403"/>
      <c r="C101" s="403"/>
      <c r="D101" s="403"/>
      <c r="E101" s="412"/>
      <c r="F101" s="216" t="s">
        <v>580</v>
      </c>
      <c r="G101" s="210">
        <f t="shared" si="20"/>
        <v>0</v>
      </c>
      <c r="H101" s="236">
        <f t="shared" si="21"/>
        <v>0</v>
      </c>
      <c r="I101" s="105">
        <f t="shared" si="14"/>
        <v>0</v>
      </c>
      <c r="J101" s="106"/>
      <c r="K101" s="187"/>
      <c r="L101" s="187"/>
      <c r="M101" s="187"/>
      <c r="N101" s="187"/>
      <c r="O101" s="187"/>
      <c r="P101" s="187"/>
      <c r="Q101" s="187"/>
      <c r="R101" s="187"/>
      <c r="S101" s="229"/>
      <c r="U101" s="110">
        <f t="shared" si="15"/>
        <v>0</v>
      </c>
    </row>
    <row r="102" spans="1:21" ht="26.25" customHeight="1">
      <c r="A102" s="418"/>
      <c r="B102" s="403" t="s">
        <v>581</v>
      </c>
      <c r="C102" s="403" t="s">
        <v>582</v>
      </c>
      <c r="D102" s="403" t="s">
        <v>583</v>
      </c>
      <c r="E102" s="412" t="s">
        <v>1363</v>
      </c>
      <c r="F102" s="216" t="s">
        <v>772</v>
      </c>
      <c r="G102" s="210">
        <f t="shared" si="20"/>
        <v>0</v>
      </c>
      <c r="H102" s="236">
        <f t="shared" si="21"/>
        <v>0</v>
      </c>
      <c r="I102" s="105">
        <f t="shared" si="14"/>
        <v>0</v>
      </c>
      <c r="J102" s="106"/>
      <c r="K102" s="187"/>
      <c r="L102" s="187"/>
      <c r="M102" s="187"/>
      <c r="N102" s="187"/>
      <c r="O102" s="187"/>
      <c r="P102" s="187"/>
      <c r="Q102" s="187"/>
      <c r="R102" s="187"/>
      <c r="S102" s="229"/>
      <c r="U102" s="110">
        <f t="shared" si="15"/>
        <v>0</v>
      </c>
    </row>
    <row r="103" spans="1:21" ht="25.5">
      <c r="A103" s="418"/>
      <c r="B103" s="403"/>
      <c r="C103" s="403"/>
      <c r="D103" s="403"/>
      <c r="E103" s="412"/>
      <c r="F103" s="216" t="s">
        <v>321</v>
      </c>
      <c r="G103" s="210">
        <f t="shared" si="20"/>
        <v>0</v>
      </c>
      <c r="H103" s="236">
        <f t="shared" si="21"/>
        <v>0</v>
      </c>
      <c r="I103" s="105">
        <f t="shared" si="14"/>
        <v>0</v>
      </c>
      <c r="J103" s="106"/>
      <c r="K103" s="187"/>
      <c r="L103" s="187"/>
      <c r="M103" s="187"/>
      <c r="N103" s="187"/>
      <c r="O103" s="187"/>
      <c r="P103" s="187"/>
      <c r="Q103" s="187"/>
      <c r="R103" s="187"/>
      <c r="S103" s="229"/>
      <c r="U103" s="110">
        <f t="shared" si="15"/>
        <v>0</v>
      </c>
    </row>
    <row r="104" spans="1:21" ht="25.5" customHeight="1">
      <c r="A104" s="418"/>
      <c r="B104" s="403"/>
      <c r="C104" s="403" t="s">
        <v>584</v>
      </c>
      <c r="D104" s="403" t="s">
        <v>322</v>
      </c>
      <c r="E104" s="412" t="s">
        <v>1363</v>
      </c>
      <c r="F104" s="216" t="s">
        <v>772</v>
      </c>
      <c r="G104" s="210">
        <f t="shared" si="20"/>
        <v>0</v>
      </c>
      <c r="H104" s="236">
        <f t="shared" si="21"/>
        <v>0</v>
      </c>
      <c r="I104" s="105">
        <f t="shared" si="14"/>
        <v>0</v>
      </c>
      <c r="J104" s="106"/>
      <c r="K104" s="187"/>
      <c r="L104" s="187"/>
      <c r="M104" s="187"/>
      <c r="N104" s="187"/>
      <c r="O104" s="187"/>
      <c r="P104" s="187"/>
      <c r="Q104" s="187"/>
      <c r="R104" s="187"/>
      <c r="S104" s="229"/>
      <c r="U104" s="110">
        <f t="shared" si="15"/>
        <v>0</v>
      </c>
    </row>
    <row r="105" spans="1:21" ht="25.5" customHeight="1">
      <c r="A105" s="418"/>
      <c r="B105" s="403"/>
      <c r="C105" s="403"/>
      <c r="D105" s="403"/>
      <c r="E105" s="412"/>
      <c r="F105" s="216" t="s">
        <v>321</v>
      </c>
      <c r="G105" s="210">
        <f t="shared" si="20"/>
        <v>0</v>
      </c>
      <c r="H105" s="236">
        <f t="shared" si="21"/>
        <v>0</v>
      </c>
      <c r="I105" s="105">
        <f t="shared" si="14"/>
        <v>0</v>
      </c>
      <c r="J105" s="106"/>
      <c r="K105" s="187"/>
      <c r="L105" s="187"/>
      <c r="M105" s="187"/>
      <c r="N105" s="187"/>
      <c r="O105" s="187"/>
      <c r="P105" s="187"/>
      <c r="Q105" s="187"/>
      <c r="R105" s="187"/>
      <c r="S105" s="229"/>
      <c r="U105" s="110">
        <f t="shared" si="15"/>
        <v>0</v>
      </c>
    </row>
    <row r="106" spans="1:21" ht="39" customHeight="1">
      <c r="A106" s="418"/>
      <c r="B106" s="403" t="s">
        <v>323</v>
      </c>
      <c r="C106" s="403" t="s">
        <v>324</v>
      </c>
      <c r="D106" s="403" t="s">
        <v>325</v>
      </c>
      <c r="E106" s="412" t="s">
        <v>1363</v>
      </c>
      <c r="F106" s="216" t="s">
        <v>326</v>
      </c>
      <c r="G106" s="210">
        <f t="shared" si="20"/>
        <v>0</v>
      </c>
      <c r="H106" s="236">
        <f t="shared" si="21"/>
        <v>0</v>
      </c>
      <c r="I106" s="105">
        <f t="shared" si="14"/>
        <v>0</v>
      </c>
      <c r="J106" s="106"/>
      <c r="K106" s="187"/>
      <c r="L106" s="187"/>
      <c r="M106" s="187"/>
      <c r="N106" s="187"/>
      <c r="O106" s="187"/>
      <c r="P106" s="187"/>
      <c r="Q106" s="187"/>
      <c r="R106" s="187"/>
      <c r="S106" s="229"/>
      <c r="U106" s="110">
        <f t="shared" si="15"/>
        <v>0</v>
      </c>
    </row>
    <row r="107" spans="1:21" ht="25.5">
      <c r="A107" s="418"/>
      <c r="B107" s="403"/>
      <c r="C107" s="403"/>
      <c r="D107" s="403"/>
      <c r="E107" s="412"/>
      <c r="F107" s="216" t="s">
        <v>772</v>
      </c>
      <c r="G107" s="210">
        <f t="shared" si="20"/>
        <v>0</v>
      </c>
      <c r="H107" s="236">
        <f t="shared" si="21"/>
        <v>0</v>
      </c>
      <c r="I107" s="105">
        <f t="shared" si="14"/>
        <v>0</v>
      </c>
      <c r="J107" s="106"/>
      <c r="K107" s="187"/>
      <c r="L107" s="187"/>
      <c r="M107" s="187"/>
      <c r="N107" s="187"/>
      <c r="O107" s="187"/>
      <c r="P107" s="187"/>
      <c r="Q107" s="187"/>
      <c r="R107" s="187"/>
      <c r="S107" s="229"/>
      <c r="U107" s="110">
        <f t="shared" si="15"/>
        <v>0</v>
      </c>
    </row>
    <row r="108" spans="1:21" ht="51" customHeight="1">
      <c r="A108" s="418"/>
      <c r="B108" s="403"/>
      <c r="C108" s="104" t="s">
        <v>327</v>
      </c>
      <c r="D108" s="104" t="s">
        <v>328</v>
      </c>
      <c r="E108" s="192" t="s">
        <v>1363</v>
      </c>
      <c r="F108" s="216" t="s">
        <v>326</v>
      </c>
      <c r="G108" s="210">
        <f t="shared" si="20"/>
        <v>0</v>
      </c>
      <c r="H108" s="236">
        <f t="shared" si="21"/>
        <v>0</v>
      </c>
      <c r="I108" s="105">
        <f t="shared" si="14"/>
        <v>0</v>
      </c>
      <c r="J108" s="106"/>
      <c r="K108" s="187"/>
      <c r="L108" s="187"/>
      <c r="M108" s="187"/>
      <c r="N108" s="187"/>
      <c r="O108" s="187"/>
      <c r="P108" s="187"/>
      <c r="Q108" s="187"/>
      <c r="R108" s="187"/>
      <c r="S108" s="229"/>
      <c r="U108" s="110">
        <f t="shared" si="15"/>
        <v>0</v>
      </c>
    </row>
    <row r="109" spans="1:21" ht="64.5" customHeight="1">
      <c r="A109" s="418"/>
      <c r="B109" s="403"/>
      <c r="C109" s="403" t="s">
        <v>585</v>
      </c>
      <c r="D109" s="403" t="s">
        <v>329</v>
      </c>
      <c r="E109" s="412" t="s">
        <v>1363</v>
      </c>
      <c r="F109" s="216" t="s">
        <v>330</v>
      </c>
      <c r="G109" s="210">
        <f t="shared" si="20"/>
        <v>0</v>
      </c>
      <c r="H109" s="236">
        <f t="shared" si="21"/>
        <v>0</v>
      </c>
      <c r="I109" s="105">
        <f t="shared" si="14"/>
        <v>0</v>
      </c>
      <c r="J109" s="106"/>
      <c r="K109" s="187"/>
      <c r="L109" s="187"/>
      <c r="M109" s="187"/>
      <c r="N109" s="187"/>
      <c r="O109" s="187"/>
      <c r="P109" s="187"/>
      <c r="Q109" s="187"/>
      <c r="R109" s="187"/>
      <c r="S109" s="229"/>
      <c r="U109" s="110">
        <f t="shared" si="15"/>
        <v>0</v>
      </c>
    </row>
    <row r="110" spans="1:21" ht="55.5" customHeight="1">
      <c r="A110" s="418"/>
      <c r="B110" s="403"/>
      <c r="C110" s="403"/>
      <c r="D110" s="403"/>
      <c r="E110" s="412"/>
      <c r="F110" s="216" t="s">
        <v>326</v>
      </c>
      <c r="G110" s="210">
        <f t="shared" si="20"/>
        <v>0</v>
      </c>
      <c r="H110" s="236">
        <f t="shared" si="21"/>
        <v>0</v>
      </c>
      <c r="I110" s="105">
        <f t="shared" si="14"/>
        <v>0</v>
      </c>
      <c r="J110" s="106"/>
      <c r="K110" s="187"/>
      <c r="L110" s="187"/>
      <c r="M110" s="187"/>
      <c r="N110" s="187"/>
      <c r="O110" s="187"/>
      <c r="P110" s="187"/>
      <c r="Q110" s="187"/>
      <c r="R110" s="187"/>
      <c r="S110" s="229"/>
      <c r="U110" s="110">
        <f t="shared" si="15"/>
        <v>0</v>
      </c>
    </row>
    <row r="111" spans="1:21" ht="16.5" customHeight="1">
      <c r="A111" s="418"/>
      <c r="B111" s="403"/>
      <c r="C111" s="104" t="s">
        <v>331</v>
      </c>
      <c r="D111" s="104" t="s">
        <v>332</v>
      </c>
      <c r="E111" s="192" t="s">
        <v>1363</v>
      </c>
      <c r="F111" s="216" t="s">
        <v>326</v>
      </c>
      <c r="G111" s="210">
        <f t="shared" si="20"/>
        <v>0</v>
      </c>
      <c r="H111" s="236">
        <f t="shared" si="21"/>
        <v>0</v>
      </c>
      <c r="I111" s="105">
        <f t="shared" si="14"/>
        <v>0</v>
      </c>
      <c r="J111" s="106"/>
      <c r="K111" s="187"/>
      <c r="L111" s="187"/>
      <c r="M111" s="187"/>
      <c r="N111" s="187"/>
      <c r="O111" s="187"/>
      <c r="P111" s="187"/>
      <c r="Q111" s="187"/>
      <c r="R111" s="187"/>
      <c r="S111" s="229"/>
      <c r="U111" s="110">
        <f t="shared" si="15"/>
        <v>0</v>
      </c>
    </row>
    <row r="112" spans="1:21" ht="179.25" customHeight="1">
      <c r="A112" s="418"/>
      <c r="B112" s="104" t="s">
        <v>586</v>
      </c>
      <c r="C112" s="104" t="s">
        <v>587</v>
      </c>
      <c r="D112" s="104" t="s">
        <v>333</v>
      </c>
      <c r="E112" s="192" t="s">
        <v>1363</v>
      </c>
      <c r="F112" s="216" t="s">
        <v>334</v>
      </c>
      <c r="G112" s="210">
        <f t="shared" si="20"/>
        <v>0</v>
      </c>
      <c r="H112" s="236">
        <f t="shared" si="21"/>
        <v>0</v>
      </c>
      <c r="I112" s="105">
        <f t="shared" si="14"/>
        <v>0</v>
      </c>
      <c r="J112" s="106"/>
      <c r="K112" s="187"/>
      <c r="L112" s="187"/>
      <c r="M112" s="187"/>
      <c r="N112" s="187"/>
      <c r="O112" s="187"/>
      <c r="P112" s="187"/>
      <c r="Q112" s="187"/>
      <c r="R112" s="187"/>
      <c r="S112" s="229"/>
      <c r="U112" s="110">
        <f t="shared" si="15"/>
        <v>0</v>
      </c>
    </row>
    <row r="113" spans="1:21" ht="39" customHeight="1">
      <c r="A113" s="418"/>
      <c r="B113" s="403" t="s">
        <v>335</v>
      </c>
      <c r="C113" s="104" t="s">
        <v>336</v>
      </c>
      <c r="D113" s="104" t="s">
        <v>337</v>
      </c>
      <c r="E113" s="192" t="s">
        <v>1363</v>
      </c>
      <c r="F113" s="216" t="s">
        <v>338</v>
      </c>
      <c r="G113" s="210">
        <f t="shared" si="20"/>
        <v>0</v>
      </c>
      <c r="H113" s="236">
        <f t="shared" si="21"/>
        <v>0</v>
      </c>
      <c r="I113" s="105">
        <f t="shared" si="14"/>
        <v>0</v>
      </c>
      <c r="J113" s="106"/>
      <c r="K113" s="187"/>
      <c r="L113" s="187"/>
      <c r="M113" s="187"/>
      <c r="N113" s="187"/>
      <c r="O113" s="187"/>
      <c r="P113" s="187"/>
      <c r="Q113" s="187"/>
      <c r="R113" s="187"/>
      <c r="S113" s="229"/>
      <c r="U113" s="110">
        <f t="shared" si="15"/>
        <v>0</v>
      </c>
    </row>
    <row r="114" spans="1:21" ht="26.25" customHeight="1">
      <c r="A114" s="418"/>
      <c r="B114" s="403"/>
      <c r="C114" s="403" t="s">
        <v>339</v>
      </c>
      <c r="D114" s="403" t="s">
        <v>340</v>
      </c>
      <c r="E114" s="412" t="s">
        <v>1363</v>
      </c>
      <c r="F114" s="216" t="s">
        <v>341</v>
      </c>
      <c r="G114" s="210">
        <f t="shared" si="20"/>
        <v>0</v>
      </c>
      <c r="H114" s="236">
        <f t="shared" si="21"/>
        <v>0</v>
      </c>
      <c r="I114" s="105">
        <f t="shared" si="14"/>
        <v>0</v>
      </c>
      <c r="J114" s="106"/>
      <c r="K114" s="187"/>
      <c r="L114" s="187"/>
      <c r="M114" s="187"/>
      <c r="N114" s="187"/>
      <c r="O114" s="187"/>
      <c r="P114" s="187"/>
      <c r="Q114" s="187"/>
      <c r="R114" s="187"/>
      <c r="S114" s="229"/>
      <c r="U114" s="110">
        <f t="shared" si="15"/>
        <v>0</v>
      </c>
    </row>
    <row r="115" spans="1:21" ht="25.5">
      <c r="A115" s="418"/>
      <c r="B115" s="403"/>
      <c r="C115" s="403"/>
      <c r="D115" s="403"/>
      <c r="E115" s="412"/>
      <c r="F115" s="216" t="s">
        <v>342</v>
      </c>
      <c r="G115" s="210">
        <f t="shared" si="20"/>
        <v>0</v>
      </c>
      <c r="H115" s="236">
        <f t="shared" si="21"/>
        <v>0</v>
      </c>
      <c r="I115" s="105">
        <f t="shared" si="14"/>
        <v>0</v>
      </c>
      <c r="J115" s="106"/>
      <c r="K115" s="187"/>
      <c r="L115" s="187"/>
      <c r="M115" s="187"/>
      <c r="N115" s="187"/>
      <c r="O115" s="187"/>
      <c r="P115" s="187"/>
      <c r="Q115" s="187"/>
      <c r="R115" s="187"/>
      <c r="S115" s="229"/>
      <c r="U115" s="110">
        <f t="shared" si="15"/>
        <v>0</v>
      </c>
    </row>
    <row r="116" spans="1:21" ht="51">
      <c r="A116" s="418"/>
      <c r="B116" s="104" t="s">
        <v>347</v>
      </c>
      <c r="C116" s="104" t="s">
        <v>348</v>
      </c>
      <c r="D116" s="104" t="s">
        <v>588</v>
      </c>
      <c r="E116" s="192" t="s">
        <v>1363</v>
      </c>
      <c r="F116" s="216" t="s">
        <v>347</v>
      </c>
      <c r="G116" s="210">
        <f t="shared" si="20"/>
        <v>0</v>
      </c>
      <c r="H116" s="236">
        <f t="shared" si="21"/>
        <v>0</v>
      </c>
      <c r="I116" s="105">
        <f t="shared" si="14"/>
        <v>0</v>
      </c>
      <c r="J116" s="106"/>
      <c r="K116" s="187"/>
      <c r="L116" s="187"/>
      <c r="M116" s="187"/>
      <c r="N116" s="187"/>
      <c r="O116" s="187"/>
      <c r="P116" s="187"/>
      <c r="Q116" s="187"/>
      <c r="R116" s="187"/>
      <c r="S116" s="229"/>
      <c r="U116" s="110">
        <f t="shared" si="15"/>
        <v>0</v>
      </c>
    </row>
    <row r="117" spans="1:21" ht="63.75">
      <c r="A117" s="418"/>
      <c r="B117" s="104" t="s">
        <v>349</v>
      </c>
      <c r="C117" s="104" t="s">
        <v>350</v>
      </c>
      <c r="D117" s="104" t="s">
        <v>351</v>
      </c>
      <c r="E117" s="192" t="s">
        <v>1363</v>
      </c>
      <c r="F117" s="216" t="s">
        <v>589</v>
      </c>
      <c r="G117" s="210">
        <f t="shared" si="20"/>
        <v>0</v>
      </c>
      <c r="H117" s="236">
        <f t="shared" si="21"/>
        <v>0</v>
      </c>
      <c r="I117" s="105">
        <f t="shared" si="14"/>
        <v>0</v>
      </c>
      <c r="J117" s="106"/>
      <c r="K117" s="187"/>
      <c r="L117" s="187"/>
      <c r="M117" s="187"/>
      <c r="N117" s="187"/>
      <c r="O117" s="187"/>
      <c r="P117" s="187"/>
      <c r="Q117" s="187"/>
      <c r="R117" s="187"/>
      <c r="S117" s="229"/>
      <c r="U117" s="110">
        <f t="shared" si="15"/>
        <v>0</v>
      </c>
    </row>
    <row r="118" spans="1:21" ht="25.5">
      <c r="A118" s="107">
        <v>8</v>
      </c>
      <c r="B118" s="104" t="s">
        <v>343</v>
      </c>
      <c r="C118" s="104" t="s">
        <v>344</v>
      </c>
      <c r="D118" s="104" t="s">
        <v>345</v>
      </c>
      <c r="E118" s="192" t="s">
        <v>1363</v>
      </c>
      <c r="F118" s="216" t="s">
        <v>346</v>
      </c>
      <c r="G118" s="210">
        <f t="shared" si="20"/>
        <v>0</v>
      </c>
      <c r="H118" s="236">
        <f t="shared" si="21"/>
        <v>0</v>
      </c>
      <c r="I118" s="105">
        <f t="shared" si="14"/>
        <v>0</v>
      </c>
      <c r="J118" s="106"/>
      <c r="K118" s="187"/>
      <c r="L118" s="187"/>
      <c r="M118" s="187"/>
      <c r="N118" s="187"/>
      <c r="O118" s="187"/>
      <c r="P118" s="187"/>
      <c r="Q118" s="187"/>
      <c r="R118" s="187"/>
      <c r="S118" s="229"/>
      <c r="U118" s="110">
        <f t="shared" si="15"/>
        <v>0</v>
      </c>
    </row>
    <row r="119" spans="1:21" ht="15.75" customHeight="1">
      <c r="A119" s="418">
        <v>9</v>
      </c>
      <c r="B119" s="403" t="s">
        <v>352</v>
      </c>
      <c r="C119" s="403" t="s">
        <v>353</v>
      </c>
      <c r="D119" s="403" t="s">
        <v>354</v>
      </c>
      <c r="E119" s="412" t="s">
        <v>1363</v>
      </c>
      <c r="F119" s="422" t="s">
        <v>590</v>
      </c>
      <c r="G119" s="210">
        <f t="shared" si="20"/>
        <v>0</v>
      </c>
      <c r="H119" s="236">
        <f t="shared" si="21"/>
        <v>0</v>
      </c>
      <c r="I119" s="105">
        <f t="shared" si="14"/>
        <v>0</v>
      </c>
      <c r="J119" s="106"/>
      <c r="K119" s="187"/>
      <c r="L119" s="187"/>
      <c r="M119" s="187"/>
      <c r="N119" s="187"/>
      <c r="O119" s="187"/>
      <c r="P119" s="187"/>
      <c r="Q119" s="187"/>
      <c r="R119" s="187"/>
      <c r="S119" s="229"/>
      <c r="U119" s="110">
        <f t="shared" si="15"/>
        <v>0</v>
      </c>
    </row>
    <row r="120" spans="1:21" ht="15.75">
      <c r="A120" s="418"/>
      <c r="B120" s="403"/>
      <c r="C120" s="403"/>
      <c r="D120" s="403"/>
      <c r="E120" s="412"/>
      <c r="F120" s="422"/>
      <c r="G120" s="210">
        <f t="shared" si="20"/>
        <v>0</v>
      </c>
      <c r="H120" s="236">
        <f t="shared" si="21"/>
        <v>0</v>
      </c>
      <c r="I120" s="105">
        <f t="shared" si="14"/>
        <v>0</v>
      </c>
      <c r="J120" s="106"/>
      <c r="K120" s="187"/>
      <c r="L120" s="187"/>
      <c r="M120" s="187"/>
      <c r="N120" s="187"/>
      <c r="O120" s="187"/>
      <c r="P120" s="187"/>
      <c r="Q120" s="187"/>
      <c r="R120" s="187"/>
      <c r="S120" s="229"/>
      <c r="U120" s="110">
        <f t="shared" si="15"/>
        <v>0</v>
      </c>
    </row>
    <row r="121" spans="1:21" ht="15.75">
      <c r="A121" s="419"/>
      <c r="B121" s="407"/>
      <c r="C121" s="407"/>
      <c r="D121" s="407"/>
      <c r="E121" s="413"/>
      <c r="F121" s="423"/>
      <c r="G121" s="210">
        <f t="shared" si="20"/>
        <v>0</v>
      </c>
      <c r="H121" s="236">
        <f t="shared" si="21"/>
        <v>0</v>
      </c>
      <c r="I121" s="105">
        <f t="shared" si="14"/>
        <v>0</v>
      </c>
      <c r="J121" s="106"/>
      <c r="K121" s="187"/>
      <c r="L121" s="187"/>
      <c r="M121" s="187"/>
      <c r="N121" s="187"/>
      <c r="O121" s="187"/>
      <c r="P121" s="187"/>
      <c r="Q121" s="187"/>
      <c r="R121" s="187"/>
      <c r="S121" s="229"/>
      <c r="U121" s="110">
        <f t="shared" si="15"/>
        <v>0</v>
      </c>
    </row>
    <row r="122" spans="1:21" ht="16.5" customHeight="1">
      <c r="A122" s="409" t="s">
        <v>355</v>
      </c>
      <c r="B122" s="410"/>
      <c r="C122" s="410"/>
      <c r="D122" s="410"/>
      <c r="E122" s="410"/>
      <c r="F122" s="411"/>
      <c r="G122" s="230">
        <f>SUM(G123:G136)</f>
        <v>0</v>
      </c>
      <c r="H122" s="237">
        <f>SUM(H123:H136)</f>
        <v>0</v>
      </c>
      <c r="I122" s="105">
        <f t="shared" si="14"/>
        <v>0</v>
      </c>
      <c r="J122" s="241">
        <f>SUM(J123:J136)</f>
        <v>0</v>
      </c>
      <c r="K122" s="225">
        <f aca="true" t="shared" si="22" ref="K122:S122">SUM(K123:K136)</f>
        <v>0</v>
      </c>
      <c r="L122" s="225">
        <f>SUM(L123:L136)</f>
        <v>0</v>
      </c>
      <c r="M122" s="225">
        <f>SUM(M123:M136)</f>
        <v>0</v>
      </c>
      <c r="N122" s="225">
        <f t="shared" si="22"/>
        <v>0</v>
      </c>
      <c r="O122" s="225">
        <f t="shared" si="22"/>
        <v>0</v>
      </c>
      <c r="P122" s="225">
        <f t="shared" si="22"/>
        <v>0</v>
      </c>
      <c r="Q122" s="225">
        <f t="shared" si="22"/>
        <v>0</v>
      </c>
      <c r="R122" s="225">
        <f t="shared" si="22"/>
        <v>0</v>
      </c>
      <c r="S122" s="231">
        <f t="shared" si="22"/>
        <v>0</v>
      </c>
      <c r="U122" s="110">
        <f t="shared" si="15"/>
        <v>0</v>
      </c>
    </row>
    <row r="123" spans="1:21" ht="141" customHeight="1">
      <c r="A123" s="418">
        <v>10</v>
      </c>
      <c r="B123" s="403" t="s">
        <v>591</v>
      </c>
      <c r="C123" s="403" t="s">
        <v>356</v>
      </c>
      <c r="D123" s="403" t="s">
        <v>357</v>
      </c>
      <c r="E123" s="412" t="s">
        <v>1369</v>
      </c>
      <c r="F123" s="216" t="s">
        <v>592</v>
      </c>
      <c r="G123" s="210">
        <f aca="true" t="shared" si="23" ref="G123:G136">J123+N123+P123+R123+L123</f>
        <v>0</v>
      </c>
      <c r="H123" s="236">
        <f aca="true" t="shared" si="24" ref="H123:H136">K123+O123+Q123+S123+M123</f>
        <v>0</v>
      </c>
      <c r="I123" s="105">
        <f t="shared" si="14"/>
        <v>0</v>
      </c>
      <c r="J123" s="106"/>
      <c r="K123" s="187"/>
      <c r="L123" s="187"/>
      <c r="M123" s="187"/>
      <c r="N123" s="187"/>
      <c r="O123" s="187"/>
      <c r="P123" s="187"/>
      <c r="Q123" s="187"/>
      <c r="R123" s="187"/>
      <c r="S123" s="229"/>
      <c r="U123" s="110">
        <f t="shared" si="15"/>
        <v>0</v>
      </c>
    </row>
    <row r="124" spans="1:21" ht="38.25">
      <c r="A124" s="418"/>
      <c r="B124" s="403"/>
      <c r="C124" s="403"/>
      <c r="D124" s="403"/>
      <c r="E124" s="412"/>
      <c r="F124" s="216" t="s">
        <v>358</v>
      </c>
      <c r="G124" s="210">
        <f t="shared" si="23"/>
        <v>0</v>
      </c>
      <c r="H124" s="236">
        <f t="shared" si="24"/>
        <v>0</v>
      </c>
      <c r="I124" s="105">
        <f t="shared" si="14"/>
        <v>0</v>
      </c>
      <c r="J124" s="106"/>
      <c r="K124" s="187"/>
      <c r="L124" s="187"/>
      <c r="M124" s="187"/>
      <c r="N124" s="187"/>
      <c r="O124" s="187"/>
      <c r="P124" s="187"/>
      <c r="Q124" s="187"/>
      <c r="R124" s="187"/>
      <c r="S124" s="229"/>
      <c r="U124" s="110">
        <f t="shared" si="15"/>
        <v>0</v>
      </c>
    </row>
    <row r="125" spans="1:21" ht="25.5">
      <c r="A125" s="418"/>
      <c r="B125" s="403"/>
      <c r="C125" s="403"/>
      <c r="D125" s="403"/>
      <c r="E125" s="412"/>
      <c r="F125" s="216" t="s">
        <v>359</v>
      </c>
      <c r="G125" s="210">
        <f t="shared" si="23"/>
        <v>0</v>
      </c>
      <c r="H125" s="236">
        <f t="shared" si="24"/>
        <v>0</v>
      </c>
      <c r="I125" s="105">
        <f t="shared" si="14"/>
        <v>0</v>
      </c>
      <c r="J125" s="106"/>
      <c r="K125" s="187"/>
      <c r="L125" s="187"/>
      <c r="M125" s="187"/>
      <c r="N125" s="187"/>
      <c r="O125" s="187"/>
      <c r="P125" s="187"/>
      <c r="Q125" s="187"/>
      <c r="R125" s="187"/>
      <c r="S125" s="229"/>
      <c r="U125" s="110">
        <f t="shared" si="15"/>
        <v>0</v>
      </c>
    </row>
    <row r="126" spans="1:21" ht="16.5" customHeight="1">
      <c r="A126" s="418"/>
      <c r="B126" s="403"/>
      <c r="C126" s="403"/>
      <c r="D126" s="403"/>
      <c r="E126" s="412"/>
      <c r="F126" s="216" t="s">
        <v>360</v>
      </c>
      <c r="G126" s="210">
        <f t="shared" si="23"/>
        <v>0</v>
      </c>
      <c r="H126" s="236">
        <f t="shared" si="24"/>
        <v>0</v>
      </c>
      <c r="I126" s="105">
        <f t="shared" si="14"/>
        <v>0</v>
      </c>
      <c r="J126" s="106"/>
      <c r="K126" s="187"/>
      <c r="L126" s="187"/>
      <c r="M126" s="187"/>
      <c r="N126" s="187"/>
      <c r="O126" s="187"/>
      <c r="P126" s="187"/>
      <c r="Q126" s="187"/>
      <c r="R126" s="187"/>
      <c r="S126" s="229"/>
      <c r="U126" s="110">
        <f t="shared" si="15"/>
        <v>0</v>
      </c>
    </row>
    <row r="127" spans="1:21" ht="25.5" customHeight="1">
      <c r="A127" s="418"/>
      <c r="B127" s="403"/>
      <c r="C127" s="403"/>
      <c r="D127" s="403"/>
      <c r="E127" s="412"/>
      <c r="F127" s="216" t="s">
        <v>361</v>
      </c>
      <c r="G127" s="210">
        <f t="shared" si="23"/>
        <v>0</v>
      </c>
      <c r="H127" s="236">
        <f t="shared" si="24"/>
        <v>0</v>
      </c>
      <c r="I127" s="105">
        <f t="shared" si="14"/>
        <v>0</v>
      </c>
      <c r="J127" s="106"/>
      <c r="K127" s="187"/>
      <c r="L127" s="187"/>
      <c r="M127" s="187"/>
      <c r="N127" s="187"/>
      <c r="O127" s="187"/>
      <c r="P127" s="187"/>
      <c r="Q127" s="187"/>
      <c r="R127" s="187"/>
      <c r="S127" s="229"/>
      <c r="U127" s="110">
        <f t="shared" si="15"/>
        <v>0</v>
      </c>
    </row>
    <row r="128" spans="1:21" ht="15.75">
      <c r="A128" s="418"/>
      <c r="B128" s="403"/>
      <c r="C128" s="403"/>
      <c r="D128" s="403"/>
      <c r="E128" s="412"/>
      <c r="F128" s="216" t="s">
        <v>362</v>
      </c>
      <c r="G128" s="210">
        <f t="shared" si="23"/>
        <v>0</v>
      </c>
      <c r="H128" s="236">
        <f t="shared" si="24"/>
        <v>0</v>
      </c>
      <c r="I128" s="105">
        <f t="shared" si="14"/>
        <v>0</v>
      </c>
      <c r="J128" s="106"/>
      <c r="K128" s="187"/>
      <c r="L128" s="187"/>
      <c r="M128" s="187"/>
      <c r="N128" s="187"/>
      <c r="O128" s="187"/>
      <c r="P128" s="187"/>
      <c r="Q128" s="187"/>
      <c r="R128" s="187"/>
      <c r="S128" s="229"/>
      <c r="U128" s="110">
        <f t="shared" si="15"/>
        <v>0</v>
      </c>
    </row>
    <row r="129" spans="1:21" ht="25.5" customHeight="1">
      <c r="A129" s="418">
        <v>11</v>
      </c>
      <c r="B129" s="403" t="s">
        <v>593</v>
      </c>
      <c r="C129" s="403" t="s">
        <v>594</v>
      </c>
      <c r="D129" s="403" t="s">
        <v>595</v>
      </c>
      <c r="E129" s="192"/>
      <c r="F129" s="216" t="s">
        <v>596</v>
      </c>
      <c r="G129" s="210">
        <f t="shared" si="23"/>
        <v>0</v>
      </c>
      <c r="H129" s="236">
        <f t="shared" si="24"/>
        <v>0</v>
      </c>
      <c r="I129" s="105">
        <f t="shared" si="14"/>
        <v>0</v>
      </c>
      <c r="J129" s="106"/>
      <c r="K129" s="187"/>
      <c r="L129" s="187"/>
      <c r="M129" s="187"/>
      <c r="N129" s="187"/>
      <c r="O129" s="187"/>
      <c r="P129" s="187"/>
      <c r="Q129" s="187"/>
      <c r="R129" s="187"/>
      <c r="S129" s="229"/>
      <c r="U129" s="110">
        <f t="shared" si="15"/>
        <v>0</v>
      </c>
    </row>
    <row r="130" spans="1:21" ht="63.75" customHeight="1">
      <c r="A130" s="418"/>
      <c r="B130" s="403"/>
      <c r="C130" s="403"/>
      <c r="D130" s="403"/>
      <c r="E130" s="192"/>
      <c r="F130" s="216" t="s">
        <v>597</v>
      </c>
      <c r="G130" s="210">
        <f t="shared" si="23"/>
        <v>0</v>
      </c>
      <c r="H130" s="236">
        <f t="shared" si="24"/>
        <v>0</v>
      </c>
      <c r="I130" s="105">
        <f t="shared" si="14"/>
        <v>0</v>
      </c>
      <c r="J130" s="106"/>
      <c r="K130" s="187"/>
      <c r="L130" s="187"/>
      <c r="M130" s="187"/>
      <c r="N130" s="187"/>
      <c r="O130" s="187"/>
      <c r="P130" s="187"/>
      <c r="Q130" s="187"/>
      <c r="R130" s="187"/>
      <c r="S130" s="229"/>
      <c r="U130" s="110">
        <f t="shared" si="15"/>
        <v>0</v>
      </c>
    </row>
    <row r="131" spans="1:21" ht="15.75">
      <c r="A131" s="418"/>
      <c r="B131" s="403"/>
      <c r="C131" s="403"/>
      <c r="D131" s="403"/>
      <c r="E131" s="192"/>
      <c r="F131" s="216" t="s">
        <v>1291</v>
      </c>
      <c r="G131" s="210">
        <f t="shared" si="23"/>
        <v>0</v>
      </c>
      <c r="H131" s="236">
        <f t="shared" si="24"/>
        <v>0</v>
      </c>
      <c r="I131" s="105">
        <f t="shared" si="14"/>
        <v>0</v>
      </c>
      <c r="J131" s="106"/>
      <c r="K131" s="187"/>
      <c r="L131" s="187"/>
      <c r="M131" s="187"/>
      <c r="N131" s="187"/>
      <c r="O131" s="187"/>
      <c r="P131" s="187"/>
      <c r="Q131" s="187"/>
      <c r="R131" s="187"/>
      <c r="S131" s="229"/>
      <c r="U131" s="110">
        <f t="shared" si="15"/>
        <v>0</v>
      </c>
    </row>
    <row r="132" spans="1:21" ht="51" customHeight="1">
      <c r="A132" s="418"/>
      <c r="B132" s="403"/>
      <c r="C132" s="403"/>
      <c r="D132" s="403"/>
      <c r="E132" s="192"/>
      <c r="F132" s="216" t="s">
        <v>361</v>
      </c>
      <c r="G132" s="210">
        <f t="shared" si="23"/>
        <v>0</v>
      </c>
      <c r="H132" s="236">
        <f t="shared" si="24"/>
        <v>0</v>
      </c>
      <c r="I132" s="105">
        <f t="shared" si="14"/>
        <v>0</v>
      </c>
      <c r="J132" s="106"/>
      <c r="K132" s="187"/>
      <c r="L132" s="187"/>
      <c r="M132" s="187"/>
      <c r="N132" s="187"/>
      <c r="O132" s="187"/>
      <c r="P132" s="187"/>
      <c r="Q132" s="187"/>
      <c r="R132" s="187"/>
      <c r="S132" s="229"/>
      <c r="U132" s="110">
        <f t="shared" si="15"/>
        <v>0</v>
      </c>
    </row>
    <row r="133" spans="1:21" ht="25.5">
      <c r="A133" s="418"/>
      <c r="B133" s="403"/>
      <c r="C133" s="403"/>
      <c r="D133" s="403"/>
      <c r="E133" s="192"/>
      <c r="F133" s="216" t="s">
        <v>1292</v>
      </c>
      <c r="G133" s="210">
        <f t="shared" si="23"/>
        <v>0</v>
      </c>
      <c r="H133" s="236">
        <f t="shared" si="24"/>
        <v>0</v>
      </c>
      <c r="I133" s="105">
        <f t="shared" si="14"/>
        <v>0</v>
      </c>
      <c r="J133" s="106"/>
      <c r="K133" s="187"/>
      <c r="L133" s="187"/>
      <c r="M133" s="187"/>
      <c r="N133" s="187"/>
      <c r="O133" s="187"/>
      <c r="P133" s="187"/>
      <c r="Q133" s="187"/>
      <c r="R133" s="187"/>
      <c r="S133" s="229"/>
      <c r="U133" s="110">
        <f t="shared" si="15"/>
        <v>0</v>
      </c>
    </row>
    <row r="134" spans="1:21" ht="38.25">
      <c r="A134" s="418"/>
      <c r="B134" s="403"/>
      <c r="C134" s="403"/>
      <c r="D134" s="403"/>
      <c r="E134" s="192"/>
      <c r="F134" s="216" t="s">
        <v>1293</v>
      </c>
      <c r="G134" s="210">
        <f t="shared" si="23"/>
        <v>0</v>
      </c>
      <c r="H134" s="236">
        <f t="shared" si="24"/>
        <v>0</v>
      </c>
      <c r="I134" s="105">
        <f t="shared" si="14"/>
        <v>0</v>
      </c>
      <c r="J134" s="106"/>
      <c r="K134" s="187"/>
      <c r="L134" s="187"/>
      <c r="M134" s="187"/>
      <c r="N134" s="187"/>
      <c r="O134" s="187"/>
      <c r="P134" s="187"/>
      <c r="Q134" s="187"/>
      <c r="R134" s="187"/>
      <c r="S134" s="229"/>
      <c r="U134" s="110">
        <f t="shared" si="15"/>
        <v>0</v>
      </c>
    </row>
    <row r="135" spans="1:21" ht="15.75">
      <c r="A135" s="418"/>
      <c r="B135" s="403"/>
      <c r="C135" s="403"/>
      <c r="D135" s="403"/>
      <c r="E135" s="192"/>
      <c r="F135" s="216" t="s">
        <v>1294</v>
      </c>
      <c r="G135" s="210">
        <f t="shared" si="23"/>
        <v>0</v>
      </c>
      <c r="H135" s="236">
        <f t="shared" si="24"/>
        <v>0</v>
      </c>
      <c r="I135" s="105">
        <f t="shared" si="14"/>
        <v>0</v>
      </c>
      <c r="J135" s="106"/>
      <c r="K135" s="187"/>
      <c r="L135" s="187"/>
      <c r="M135" s="187"/>
      <c r="N135" s="187"/>
      <c r="O135" s="187"/>
      <c r="P135" s="187"/>
      <c r="Q135" s="187"/>
      <c r="R135" s="187"/>
      <c r="S135" s="229"/>
      <c r="U135" s="110">
        <f t="shared" si="15"/>
        <v>0</v>
      </c>
    </row>
    <row r="136" spans="1:21" ht="15.75">
      <c r="A136" s="419"/>
      <c r="B136" s="407"/>
      <c r="C136" s="407"/>
      <c r="D136" s="407"/>
      <c r="E136" s="246"/>
      <c r="F136" s="247" t="s">
        <v>1295</v>
      </c>
      <c r="G136" s="210">
        <f t="shared" si="23"/>
        <v>0</v>
      </c>
      <c r="H136" s="236">
        <f t="shared" si="24"/>
        <v>0</v>
      </c>
      <c r="I136" s="105">
        <f t="shared" si="14"/>
        <v>0</v>
      </c>
      <c r="J136" s="106"/>
      <c r="K136" s="187"/>
      <c r="L136" s="187"/>
      <c r="M136" s="187"/>
      <c r="N136" s="187"/>
      <c r="O136" s="187"/>
      <c r="P136" s="187"/>
      <c r="Q136" s="187"/>
      <c r="R136" s="187"/>
      <c r="S136" s="229"/>
      <c r="U136" s="110">
        <f t="shared" si="15"/>
        <v>0</v>
      </c>
    </row>
    <row r="137" spans="1:21" ht="16.5" customHeight="1">
      <c r="A137" s="409" t="s">
        <v>1296</v>
      </c>
      <c r="B137" s="410"/>
      <c r="C137" s="410"/>
      <c r="D137" s="410"/>
      <c r="E137" s="410"/>
      <c r="F137" s="411"/>
      <c r="G137" s="230">
        <f>SUM(G138:G391)</f>
        <v>0</v>
      </c>
      <c r="H137" s="237">
        <f>SUM(H138:H391)</f>
        <v>0</v>
      </c>
      <c r="I137" s="105">
        <f aca="true" t="shared" si="25" ref="I137:I200">IF(H137=0,0,ROUND(G137/H137,1))</f>
        <v>0</v>
      </c>
      <c r="J137" s="241">
        <f>SUM(J138:J391)</f>
        <v>0</v>
      </c>
      <c r="K137" s="225">
        <f aca="true" t="shared" si="26" ref="K137:S137">SUM(K138:K391)</f>
        <v>0</v>
      </c>
      <c r="L137" s="225">
        <f>SUM(L138:L391)</f>
        <v>0</v>
      </c>
      <c r="M137" s="225">
        <f>SUM(M138:M391)</f>
        <v>0</v>
      </c>
      <c r="N137" s="225">
        <f t="shared" si="26"/>
        <v>0</v>
      </c>
      <c r="O137" s="225">
        <f t="shared" si="26"/>
        <v>0</v>
      </c>
      <c r="P137" s="225">
        <f t="shared" si="26"/>
        <v>0</v>
      </c>
      <c r="Q137" s="225">
        <f t="shared" si="26"/>
        <v>0</v>
      </c>
      <c r="R137" s="225">
        <f t="shared" si="26"/>
        <v>0</v>
      </c>
      <c r="S137" s="231">
        <f t="shared" si="26"/>
        <v>0</v>
      </c>
      <c r="U137" s="110">
        <f t="shared" si="15"/>
        <v>0</v>
      </c>
    </row>
    <row r="138" spans="1:21" ht="26.25" customHeight="1">
      <c r="A138" s="418">
        <v>12</v>
      </c>
      <c r="B138" s="403" t="s">
        <v>598</v>
      </c>
      <c r="C138" s="402" t="s">
        <v>599</v>
      </c>
      <c r="D138" s="402" t="s">
        <v>600</v>
      </c>
      <c r="E138" s="412" t="s">
        <v>1363</v>
      </c>
      <c r="F138" s="216" t="s">
        <v>27</v>
      </c>
      <c r="G138" s="210">
        <f aca="true" t="shared" si="27" ref="G138:G201">J138+N138+P138+R138+L138</f>
        <v>0</v>
      </c>
      <c r="H138" s="236">
        <f aca="true" t="shared" si="28" ref="H138:H201">K138+O138+Q138+S138+M138</f>
        <v>0</v>
      </c>
      <c r="I138" s="105">
        <f t="shared" si="25"/>
        <v>0</v>
      </c>
      <c r="J138" s="106"/>
      <c r="K138" s="187"/>
      <c r="L138" s="187"/>
      <c r="M138" s="187"/>
      <c r="N138" s="187"/>
      <c r="O138" s="187"/>
      <c r="P138" s="187"/>
      <c r="Q138" s="187"/>
      <c r="R138" s="187"/>
      <c r="S138" s="229"/>
      <c r="U138" s="110">
        <f aca="true" t="shared" si="29" ref="U138:U201">G138+H138-SUM(J138:S138)</f>
        <v>0</v>
      </c>
    </row>
    <row r="139" spans="1:21" ht="15.75">
      <c r="A139" s="418"/>
      <c r="B139" s="403"/>
      <c r="C139" s="402"/>
      <c r="D139" s="402"/>
      <c r="E139" s="412"/>
      <c r="F139" s="216" t="s">
        <v>28</v>
      </c>
      <c r="G139" s="210">
        <f t="shared" si="27"/>
        <v>0</v>
      </c>
      <c r="H139" s="236">
        <f t="shared" si="28"/>
        <v>0</v>
      </c>
      <c r="I139" s="105">
        <f t="shared" si="25"/>
        <v>0</v>
      </c>
      <c r="J139" s="106"/>
      <c r="K139" s="187"/>
      <c r="L139" s="187"/>
      <c r="M139" s="187"/>
      <c r="N139" s="187"/>
      <c r="O139" s="187"/>
      <c r="P139" s="187"/>
      <c r="Q139" s="187"/>
      <c r="R139" s="187"/>
      <c r="S139" s="229"/>
      <c r="U139" s="110">
        <f t="shared" si="29"/>
        <v>0</v>
      </c>
    </row>
    <row r="140" spans="1:21" ht="26.25" customHeight="1">
      <c r="A140" s="418"/>
      <c r="B140" s="403"/>
      <c r="C140" s="402"/>
      <c r="D140" s="402"/>
      <c r="E140" s="412"/>
      <c r="F140" s="216" t="s">
        <v>29</v>
      </c>
      <c r="G140" s="210">
        <f t="shared" si="27"/>
        <v>0</v>
      </c>
      <c r="H140" s="236">
        <f t="shared" si="28"/>
        <v>0</v>
      </c>
      <c r="I140" s="105">
        <f t="shared" si="25"/>
        <v>0</v>
      </c>
      <c r="J140" s="106"/>
      <c r="K140" s="187"/>
      <c r="L140" s="187"/>
      <c r="M140" s="187"/>
      <c r="N140" s="187"/>
      <c r="O140" s="187"/>
      <c r="P140" s="187"/>
      <c r="Q140" s="187"/>
      <c r="R140" s="187"/>
      <c r="S140" s="229"/>
      <c r="U140" s="110">
        <f t="shared" si="29"/>
        <v>0</v>
      </c>
    </row>
    <row r="141" spans="1:21" ht="25.5">
      <c r="A141" s="418"/>
      <c r="B141" s="403"/>
      <c r="C141" s="402"/>
      <c r="D141" s="402"/>
      <c r="E141" s="412"/>
      <c r="F141" s="216" t="s">
        <v>30</v>
      </c>
      <c r="G141" s="210">
        <f t="shared" si="27"/>
        <v>0</v>
      </c>
      <c r="H141" s="236">
        <f t="shared" si="28"/>
        <v>0</v>
      </c>
      <c r="I141" s="105">
        <f t="shared" si="25"/>
        <v>0</v>
      </c>
      <c r="J141" s="106"/>
      <c r="K141" s="187"/>
      <c r="L141" s="187"/>
      <c r="M141" s="187"/>
      <c r="N141" s="187"/>
      <c r="O141" s="187"/>
      <c r="P141" s="187"/>
      <c r="Q141" s="187"/>
      <c r="R141" s="187"/>
      <c r="S141" s="229"/>
      <c r="U141" s="110">
        <f t="shared" si="29"/>
        <v>0</v>
      </c>
    </row>
    <row r="142" spans="1:21" ht="25.5">
      <c r="A142" s="418"/>
      <c r="B142" s="403"/>
      <c r="C142" s="402"/>
      <c r="D142" s="402"/>
      <c r="E142" s="412"/>
      <c r="F142" s="216" t="s">
        <v>31</v>
      </c>
      <c r="G142" s="210">
        <f t="shared" si="27"/>
        <v>0</v>
      </c>
      <c r="H142" s="236">
        <f t="shared" si="28"/>
        <v>0</v>
      </c>
      <c r="I142" s="105">
        <f t="shared" si="25"/>
        <v>0</v>
      </c>
      <c r="J142" s="106"/>
      <c r="K142" s="187"/>
      <c r="L142" s="187"/>
      <c r="M142" s="187"/>
      <c r="N142" s="187"/>
      <c r="O142" s="187"/>
      <c r="P142" s="187"/>
      <c r="Q142" s="187"/>
      <c r="R142" s="187"/>
      <c r="S142" s="229"/>
      <c r="U142" s="110">
        <f t="shared" si="29"/>
        <v>0</v>
      </c>
    </row>
    <row r="143" spans="1:21" ht="25.5">
      <c r="A143" s="418"/>
      <c r="B143" s="403"/>
      <c r="C143" s="402"/>
      <c r="D143" s="402"/>
      <c r="E143" s="412"/>
      <c r="F143" s="216" t="s">
        <v>32</v>
      </c>
      <c r="G143" s="210">
        <f t="shared" si="27"/>
        <v>0</v>
      </c>
      <c r="H143" s="236">
        <f t="shared" si="28"/>
        <v>0</v>
      </c>
      <c r="I143" s="105">
        <f t="shared" si="25"/>
        <v>0</v>
      </c>
      <c r="J143" s="106"/>
      <c r="K143" s="187"/>
      <c r="L143" s="187"/>
      <c r="M143" s="187"/>
      <c r="N143" s="187"/>
      <c r="O143" s="187"/>
      <c r="P143" s="187"/>
      <c r="Q143" s="187"/>
      <c r="R143" s="187"/>
      <c r="S143" s="229"/>
      <c r="U143" s="110">
        <f t="shared" si="29"/>
        <v>0</v>
      </c>
    </row>
    <row r="144" spans="1:21" ht="38.25">
      <c r="A144" s="418"/>
      <c r="B144" s="403"/>
      <c r="C144" s="402"/>
      <c r="D144" s="402"/>
      <c r="E144" s="412"/>
      <c r="F144" s="216" t="s">
        <v>33</v>
      </c>
      <c r="G144" s="210">
        <f t="shared" si="27"/>
        <v>0</v>
      </c>
      <c r="H144" s="236">
        <f t="shared" si="28"/>
        <v>0</v>
      </c>
      <c r="I144" s="105">
        <f t="shared" si="25"/>
        <v>0</v>
      </c>
      <c r="J144" s="106"/>
      <c r="K144" s="187"/>
      <c r="L144" s="187"/>
      <c r="M144" s="187"/>
      <c r="N144" s="187"/>
      <c r="O144" s="187"/>
      <c r="P144" s="187"/>
      <c r="Q144" s="187"/>
      <c r="R144" s="187"/>
      <c r="S144" s="229"/>
      <c r="U144" s="110">
        <f t="shared" si="29"/>
        <v>0</v>
      </c>
    </row>
    <row r="145" spans="1:21" ht="51" customHeight="1">
      <c r="A145" s="418"/>
      <c r="B145" s="403"/>
      <c r="C145" s="402"/>
      <c r="D145" s="402"/>
      <c r="E145" s="412"/>
      <c r="F145" s="216" t="s">
        <v>34</v>
      </c>
      <c r="G145" s="210">
        <f t="shared" si="27"/>
        <v>0</v>
      </c>
      <c r="H145" s="236">
        <f t="shared" si="28"/>
        <v>0</v>
      </c>
      <c r="I145" s="105">
        <f t="shared" si="25"/>
        <v>0</v>
      </c>
      <c r="J145" s="106"/>
      <c r="K145" s="187"/>
      <c r="L145" s="187"/>
      <c r="M145" s="187"/>
      <c r="N145" s="187"/>
      <c r="O145" s="187"/>
      <c r="P145" s="187"/>
      <c r="Q145" s="187"/>
      <c r="R145" s="187"/>
      <c r="S145" s="229"/>
      <c r="U145" s="110">
        <f t="shared" si="29"/>
        <v>0</v>
      </c>
    </row>
    <row r="146" spans="1:21" ht="38.25" customHeight="1">
      <c r="A146" s="418"/>
      <c r="B146" s="403"/>
      <c r="C146" s="402"/>
      <c r="D146" s="402"/>
      <c r="E146" s="412"/>
      <c r="F146" s="218" t="s">
        <v>601</v>
      </c>
      <c r="G146" s="210">
        <f t="shared" si="27"/>
        <v>0</v>
      </c>
      <c r="H146" s="236">
        <f t="shared" si="28"/>
        <v>0</v>
      </c>
      <c r="I146" s="105">
        <f t="shared" si="25"/>
        <v>0</v>
      </c>
      <c r="J146" s="106"/>
      <c r="K146" s="187"/>
      <c r="L146" s="187"/>
      <c r="M146" s="187"/>
      <c r="N146" s="187"/>
      <c r="O146" s="187"/>
      <c r="P146" s="187"/>
      <c r="Q146" s="187"/>
      <c r="R146" s="187"/>
      <c r="S146" s="229"/>
      <c r="U146" s="110">
        <f t="shared" si="29"/>
        <v>0</v>
      </c>
    </row>
    <row r="147" spans="1:21" ht="25.5">
      <c r="A147" s="418"/>
      <c r="B147" s="403"/>
      <c r="C147" s="402"/>
      <c r="D147" s="402"/>
      <c r="E147" s="412"/>
      <c r="F147" s="216" t="s">
        <v>602</v>
      </c>
      <c r="G147" s="210">
        <f t="shared" si="27"/>
        <v>0</v>
      </c>
      <c r="H147" s="236">
        <f t="shared" si="28"/>
        <v>0</v>
      </c>
      <c r="I147" s="105">
        <f t="shared" si="25"/>
        <v>0</v>
      </c>
      <c r="J147" s="106"/>
      <c r="K147" s="187"/>
      <c r="L147" s="187"/>
      <c r="M147" s="187"/>
      <c r="N147" s="187"/>
      <c r="O147" s="187"/>
      <c r="P147" s="187"/>
      <c r="Q147" s="187"/>
      <c r="R147" s="187"/>
      <c r="S147" s="229"/>
      <c r="U147" s="110">
        <f t="shared" si="29"/>
        <v>0</v>
      </c>
    </row>
    <row r="148" spans="1:21" ht="25.5">
      <c r="A148" s="418"/>
      <c r="B148" s="403"/>
      <c r="C148" s="402"/>
      <c r="D148" s="402"/>
      <c r="E148" s="412"/>
      <c r="F148" s="216" t="s">
        <v>35</v>
      </c>
      <c r="G148" s="210">
        <f t="shared" si="27"/>
        <v>0</v>
      </c>
      <c r="H148" s="236">
        <f t="shared" si="28"/>
        <v>0</v>
      </c>
      <c r="I148" s="105">
        <f t="shared" si="25"/>
        <v>0</v>
      </c>
      <c r="J148" s="106"/>
      <c r="K148" s="187"/>
      <c r="L148" s="187"/>
      <c r="M148" s="187"/>
      <c r="N148" s="187"/>
      <c r="O148" s="187"/>
      <c r="P148" s="187"/>
      <c r="Q148" s="187"/>
      <c r="R148" s="187"/>
      <c r="S148" s="229"/>
      <c r="U148" s="110">
        <f t="shared" si="29"/>
        <v>0</v>
      </c>
    </row>
    <row r="149" spans="1:21" ht="51" customHeight="1">
      <c r="A149" s="418"/>
      <c r="B149" s="403"/>
      <c r="C149" s="402"/>
      <c r="D149" s="402"/>
      <c r="E149" s="412"/>
      <c r="F149" s="216" t="s">
        <v>603</v>
      </c>
      <c r="G149" s="210">
        <f t="shared" si="27"/>
        <v>0</v>
      </c>
      <c r="H149" s="236">
        <f t="shared" si="28"/>
        <v>0</v>
      </c>
      <c r="I149" s="105">
        <f t="shared" si="25"/>
        <v>0</v>
      </c>
      <c r="J149" s="106"/>
      <c r="K149" s="187"/>
      <c r="L149" s="187"/>
      <c r="M149" s="187"/>
      <c r="N149" s="187"/>
      <c r="O149" s="187"/>
      <c r="P149" s="187"/>
      <c r="Q149" s="187"/>
      <c r="R149" s="187"/>
      <c r="S149" s="229"/>
      <c r="U149" s="110">
        <f t="shared" si="29"/>
        <v>0</v>
      </c>
    </row>
    <row r="150" spans="1:21" ht="39" customHeight="1">
      <c r="A150" s="418"/>
      <c r="B150" s="403"/>
      <c r="C150" s="403" t="s">
        <v>36</v>
      </c>
      <c r="D150" s="403" t="s">
        <v>604</v>
      </c>
      <c r="E150" s="412" t="s">
        <v>1363</v>
      </c>
      <c r="F150" s="216" t="s">
        <v>37</v>
      </c>
      <c r="G150" s="210">
        <f t="shared" si="27"/>
        <v>0</v>
      </c>
      <c r="H150" s="236">
        <f t="shared" si="28"/>
        <v>0</v>
      </c>
      <c r="I150" s="105">
        <f t="shared" si="25"/>
        <v>0</v>
      </c>
      <c r="J150" s="106"/>
      <c r="K150" s="187"/>
      <c r="L150" s="187"/>
      <c r="M150" s="187"/>
      <c r="N150" s="187"/>
      <c r="O150" s="187"/>
      <c r="P150" s="187"/>
      <c r="Q150" s="187"/>
      <c r="R150" s="187"/>
      <c r="S150" s="229"/>
      <c r="U150" s="110">
        <f t="shared" si="29"/>
        <v>0</v>
      </c>
    </row>
    <row r="151" spans="1:21" ht="25.5">
      <c r="A151" s="418"/>
      <c r="B151" s="403"/>
      <c r="C151" s="403"/>
      <c r="D151" s="403"/>
      <c r="E151" s="412"/>
      <c r="F151" s="216" t="s">
        <v>38</v>
      </c>
      <c r="G151" s="210">
        <f t="shared" si="27"/>
        <v>0</v>
      </c>
      <c r="H151" s="236">
        <f t="shared" si="28"/>
        <v>0</v>
      </c>
      <c r="I151" s="105">
        <f t="shared" si="25"/>
        <v>0</v>
      </c>
      <c r="J151" s="106"/>
      <c r="K151" s="187"/>
      <c r="L151" s="187"/>
      <c r="M151" s="187"/>
      <c r="N151" s="187"/>
      <c r="O151" s="187"/>
      <c r="P151" s="187"/>
      <c r="Q151" s="187"/>
      <c r="R151" s="187"/>
      <c r="S151" s="229"/>
      <c r="U151" s="110">
        <f t="shared" si="29"/>
        <v>0</v>
      </c>
    </row>
    <row r="152" spans="1:21" ht="26.25" customHeight="1">
      <c r="A152" s="418"/>
      <c r="B152" s="403"/>
      <c r="C152" s="403"/>
      <c r="D152" s="403"/>
      <c r="E152" s="412"/>
      <c r="F152" s="216" t="s">
        <v>605</v>
      </c>
      <c r="G152" s="210">
        <f t="shared" si="27"/>
        <v>0</v>
      </c>
      <c r="H152" s="236">
        <f t="shared" si="28"/>
        <v>0</v>
      </c>
      <c r="I152" s="105">
        <f t="shared" si="25"/>
        <v>0</v>
      </c>
      <c r="J152" s="106"/>
      <c r="K152" s="187"/>
      <c r="L152" s="187"/>
      <c r="M152" s="187"/>
      <c r="N152" s="187"/>
      <c r="O152" s="187"/>
      <c r="P152" s="187"/>
      <c r="Q152" s="187"/>
      <c r="R152" s="187"/>
      <c r="S152" s="229"/>
      <c r="U152" s="110">
        <f t="shared" si="29"/>
        <v>0</v>
      </c>
    </row>
    <row r="153" spans="1:21" ht="25.5">
      <c r="A153" s="418"/>
      <c r="B153" s="403"/>
      <c r="C153" s="403"/>
      <c r="D153" s="403"/>
      <c r="E153" s="412"/>
      <c r="F153" s="216" t="s">
        <v>39</v>
      </c>
      <c r="G153" s="210">
        <f t="shared" si="27"/>
        <v>0</v>
      </c>
      <c r="H153" s="236">
        <f t="shared" si="28"/>
        <v>0</v>
      </c>
      <c r="I153" s="105">
        <f t="shared" si="25"/>
        <v>0</v>
      </c>
      <c r="J153" s="106"/>
      <c r="K153" s="187"/>
      <c r="L153" s="187"/>
      <c r="M153" s="187"/>
      <c r="N153" s="187"/>
      <c r="O153" s="187"/>
      <c r="P153" s="187"/>
      <c r="Q153" s="187"/>
      <c r="R153" s="187"/>
      <c r="S153" s="229"/>
      <c r="U153" s="110">
        <f t="shared" si="29"/>
        <v>0</v>
      </c>
    </row>
    <row r="154" spans="1:21" ht="26.25" customHeight="1">
      <c r="A154" s="418"/>
      <c r="B154" s="403"/>
      <c r="C154" s="403"/>
      <c r="D154" s="403"/>
      <c r="E154" s="412"/>
      <c r="F154" s="216" t="s">
        <v>606</v>
      </c>
      <c r="G154" s="210">
        <f t="shared" si="27"/>
        <v>0</v>
      </c>
      <c r="H154" s="236">
        <f t="shared" si="28"/>
        <v>0</v>
      </c>
      <c r="I154" s="105">
        <f t="shared" si="25"/>
        <v>0</v>
      </c>
      <c r="J154" s="106"/>
      <c r="K154" s="187"/>
      <c r="L154" s="187"/>
      <c r="M154" s="187"/>
      <c r="N154" s="187"/>
      <c r="O154" s="187"/>
      <c r="P154" s="187"/>
      <c r="Q154" s="187"/>
      <c r="R154" s="187"/>
      <c r="S154" s="229"/>
      <c r="U154" s="110">
        <f t="shared" si="29"/>
        <v>0</v>
      </c>
    </row>
    <row r="155" spans="1:21" ht="38.25">
      <c r="A155" s="418"/>
      <c r="B155" s="403"/>
      <c r="C155" s="403"/>
      <c r="D155" s="403"/>
      <c r="E155" s="412"/>
      <c r="F155" s="216" t="s">
        <v>40</v>
      </c>
      <c r="G155" s="210">
        <f t="shared" si="27"/>
        <v>0</v>
      </c>
      <c r="H155" s="236">
        <f t="shared" si="28"/>
        <v>0</v>
      </c>
      <c r="I155" s="105">
        <f t="shared" si="25"/>
        <v>0</v>
      </c>
      <c r="J155" s="106"/>
      <c r="K155" s="187"/>
      <c r="L155" s="187"/>
      <c r="M155" s="187"/>
      <c r="N155" s="187"/>
      <c r="O155" s="187"/>
      <c r="P155" s="187"/>
      <c r="Q155" s="187"/>
      <c r="R155" s="187"/>
      <c r="S155" s="229"/>
      <c r="U155" s="110">
        <f t="shared" si="29"/>
        <v>0</v>
      </c>
    </row>
    <row r="156" spans="1:21" ht="25.5">
      <c r="A156" s="418"/>
      <c r="B156" s="403"/>
      <c r="C156" s="403"/>
      <c r="D156" s="403"/>
      <c r="E156" s="412"/>
      <c r="F156" s="216" t="s">
        <v>607</v>
      </c>
      <c r="G156" s="210">
        <f t="shared" si="27"/>
        <v>0</v>
      </c>
      <c r="H156" s="236">
        <f t="shared" si="28"/>
        <v>0</v>
      </c>
      <c r="I156" s="105">
        <f t="shared" si="25"/>
        <v>0</v>
      </c>
      <c r="J156" s="106"/>
      <c r="K156" s="187"/>
      <c r="L156" s="187"/>
      <c r="M156" s="187"/>
      <c r="N156" s="187"/>
      <c r="O156" s="187"/>
      <c r="P156" s="187"/>
      <c r="Q156" s="187"/>
      <c r="R156" s="187"/>
      <c r="S156" s="229"/>
      <c r="U156" s="110">
        <f t="shared" si="29"/>
        <v>0</v>
      </c>
    </row>
    <row r="157" spans="1:21" ht="51.75" customHeight="1">
      <c r="A157" s="418"/>
      <c r="B157" s="403"/>
      <c r="C157" s="403"/>
      <c r="D157" s="403"/>
      <c r="E157" s="412"/>
      <c r="F157" s="216" t="s">
        <v>608</v>
      </c>
      <c r="G157" s="210">
        <f t="shared" si="27"/>
        <v>0</v>
      </c>
      <c r="H157" s="236">
        <f t="shared" si="28"/>
        <v>0</v>
      </c>
      <c r="I157" s="105">
        <f t="shared" si="25"/>
        <v>0</v>
      </c>
      <c r="J157" s="106"/>
      <c r="K157" s="187"/>
      <c r="L157" s="187"/>
      <c r="M157" s="187"/>
      <c r="N157" s="187"/>
      <c r="O157" s="187"/>
      <c r="P157" s="187"/>
      <c r="Q157" s="187"/>
      <c r="R157" s="187"/>
      <c r="S157" s="229"/>
      <c r="U157" s="110">
        <f t="shared" si="29"/>
        <v>0</v>
      </c>
    </row>
    <row r="158" spans="1:21" ht="39" customHeight="1">
      <c r="A158" s="418"/>
      <c r="B158" s="403"/>
      <c r="C158" s="416" t="s">
        <v>609</v>
      </c>
      <c r="D158" s="403" t="s">
        <v>42</v>
      </c>
      <c r="E158" s="412" t="s">
        <v>1363</v>
      </c>
      <c r="F158" s="216" t="s">
        <v>37</v>
      </c>
      <c r="G158" s="210">
        <f t="shared" si="27"/>
        <v>0</v>
      </c>
      <c r="H158" s="236">
        <f t="shared" si="28"/>
        <v>0</v>
      </c>
      <c r="I158" s="105">
        <f t="shared" si="25"/>
        <v>0</v>
      </c>
      <c r="J158" s="106"/>
      <c r="K158" s="187"/>
      <c r="L158" s="187"/>
      <c r="M158" s="187"/>
      <c r="N158" s="187"/>
      <c r="O158" s="187"/>
      <c r="P158" s="187"/>
      <c r="Q158" s="187"/>
      <c r="R158" s="187"/>
      <c r="S158" s="229"/>
      <c r="U158" s="110">
        <f t="shared" si="29"/>
        <v>0</v>
      </c>
    </row>
    <row r="159" spans="1:21" ht="25.5">
      <c r="A159" s="418"/>
      <c r="B159" s="403"/>
      <c r="C159" s="416"/>
      <c r="D159" s="403"/>
      <c r="E159" s="412"/>
      <c r="F159" s="216" t="s">
        <v>43</v>
      </c>
      <c r="G159" s="210">
        <f t="shared" si="27"/>
        <v>0</v>
      </c>
      <c r="H159" s="236">
        <f t="shared" si="28"/>
        <v>0</v>
      </c>
      <c r="I159" s="105">
        <f t="shared" si="25"/>
        <v>0</v>
      </c>
      <c r="J159" s="106"/>
      <c r="K159" s="187"/>
      <c r="L159" s="187"/>
      <c r="M159" s="187"/>
      <c r="N159" s="187"/>
      <c r="O159" s="187"/>
      <c r="P159" s="187"/>
      <c r="Q159" s="187"/>
      <c r="R159" s="187"/>
      <c r="S159" s="229"/>
      <c r="U159" s="110">
        <f t="shared" si="29"/>
        <v>0</v>
      </c>
    </row>
    <row r="160" spans="1:21" ht="38.25">
      <c r="A160" s="418"/>
      <c r="B160" s="403"/>
      <c r="C160" s="416"/>
      <c r="D160" s="403"/>
      <c r="E160" s="412"/>
      <c r="F160" s="216" t="s">
        <v>44</v>
      </c>
      <c r="G160" s="210">
        <f t="shared" si="27"/>
        <v>0</v>
      </c>
      <c r="H160" s="236">
        <f t="shared" si="28"/>
        <v>0</v>
      </c>
      <c r="I160" s="105">
        <f t="shared" si="25"/>
        <v>0</v>
      </c>
      <c r="J160" s="106"/>
      <c r="K160" s="187"/>
      <c r="L160" s="187"/>
      <c r="M160" s="187"/>
      <c r="N160" s="187"/>
      <c r="O160" s="187"/>
      <c r="P160" s="187"/>
      <c r="Q160" s="187"/>
      <c r="R160" s="187"/>
      <c r="S160" s="229"/>
      <c r="U160" s="110">
        <f t="shared" si="29"/>
        <v>0</v>
      </c>
    </row>
    <row r="161" spans="1:21" ht="51.75" customHeight="1">
      <c r="A161" s="418"/>
      <c r="B161" s="403"/>
      <c r="C161" s="416"/>
      <c r="D161" s="403"/>
      <c r="E161" s="412"/>
      <c r="F161" s="216" t="s">
        <v>41</v>
      </c>
      <c r="G161" s="210">
        <f t="shared" si="27"/>
        <v>0</v>
      </c>
      <c r="H161" s="236">
        <f t="shared" si="28"/>
        <v>0</v>
      </c>
      <c r="I161" s="105">
        <f t="shared" si="25"/>
        <v>0</v>
      </c>
      <c r="J161" s="106"/>
      <c r="K161" s="187"/>
      <c r="L161" s="187"/>
      <c r="M161" s="187"/>
      <c r="N161" s="187"/>
      <c r="O161" s="187"/>
      <c r="P161" s="187"/>
      <c r="Q161" s="187"/>
      <c r="R161" s="187"/>
      <c r="S161" s="229"/>
      <c r="U161" s="110">
        <f t="shared" si="29"/>
        <v>0</v>
      </c>
    </row>
    <row r="162" spans="1:21" ht="25.5">
      <c r="A162" s="418"/>
      <c r="B162" s="403"/>
      <c r="C162" s="416"/>
      <c r="D162" s="403"/>
      <c r="E162" s="412"/>
      <c r="F162" s="216" t="s">
        <v>38</v>
      </c>
      <c r="G162" s="210">
        <f t="shared" si="27"/>
        <v>0</v>
      </c>
      <c r="H162" s="236">
        <f t="shared" si="28"/>
        <v>0</v>
      </c>
      <c r="I162" s="105">
        <f t="shared" si="25"/>
        <v>0</v>
      </c>
      <c r="J162" s="106"/>
      <c r="K162" s="187"/>
      <c r="L162" s="187"/>
      <c r="M162" s="187"/>
      <c r="N162" s="187"/>
      <c r="O162" s="187"/>
      <c r="P162" s="187"/>
      <c r="Q162" s="187"/>
      <c r="R162" s="187"/>
      <c r="S162" s="229"/>
      <c r="U162" s="110">
        <f t="shared" si="29"/>
        <v>0</v>
      </c>
    </row>
    <row r="163" spans="1:21" ht="15.75">
      <c r="A163" s="418"/>
      <c r="B163" s="403"/>
      <c r="C163" s="416"/>
      <c r="D163" s="403"/>
      <c r="E163" s="412"/>
      <c r="F163" s="216" t="s">
        <v>610</v>
      </c>
      <c r="G163" s="210">
        <f t="shared" si="27"/>
        <v>0</v>
      </c>
      <c r="H163" s="236">
        <f t="shared" si="28"/>
        <v>0</v>
      </c>
      <c r="I163" s="105">
        <f t="shared" si="25"/>
        <v>0</v>
      </c>
      <c r="J163" s="106"/>
      <c r="K163" s="187"/>
      <c r="L163" s="187"/>
      <c r="M163" s="187"/>
      <c r="N163" s="187"/>
      <c r="O163" s="187"/>
      <c r="P163" s="187"/>
      <c r="Q163" s="187"/>
      <c r="R163" s="187"/>
      <c r="S163" s="229"/>
      <c r="U163" s="110">
        <f t="shared" si="29"/>
        <v>0</v>
      </c>
    </row>
    <row r="164" spans="1:21" ht="25.5">
      <c r="A164" s="418"/>
      <c r="B164" s="403"/>
      <c r="C164" s="416"/>
      <c r="D164" s="403"/>
      <c r="E164" s="412"/>
      <c r="F164" s="216" t="s">
        <v>45</v>
      </c>
      <c r="G164" s="210">
        <f t="shared" si="27"/>
        <v>0</v>
      </c>
      <c r="H164" s="236">
        <f t="shared" si="28"/>
        <v>0</v>
      </c>
      <c r="I164" s="105">
        <f t="shared" si="25"/>
        <v>0</v>
      </c>
      <c r="J164" s="106"/>
      <c r="K164" s="187"/>
      <c r="L164" s="187"/>
      <c r="M164" s="187"/>
      <c r="N164" s="187"/>
      <c r="O164" s="187"/>
      <c r="P164" s="187"/>
      <c r="Q164" s="187"/>
      <c r="R164" s="187"/>
      <c r="S164" s="229"/>
      <c r="U164" s="110">
        <f t="shared" si="29"/>
        <v>0</v>
      </c>
    </row>
    <row r="165" spans="1:21" ht="89.25">
      <c r="A165" s="418"/>
      <c r="B165" s="403"/>
      <c r="C165" s="416"/>
      <c r="D165" s="104" t="s">
        <v>611</v>
      </c>
      <c r="E165" s="412"/>
      <c r="F165" s="216" t="s">
        <v>46</v>
      </c>
      <c r="G165" s="210">
        <f t="shared" si="27"/>
        <v>0</v>
      </c>
      <c r="H165" s="236">
        <f t="shared" si="28"/>
        <v>0</v>
      </c>
      <c r="I165" s="105">
        <f t="shared" si="25"/>
        <v>0</v>
      </c>
      <c r="J165" s="106"/>
      <c r="K165" s="187"/>
      <c r="L165" s="187"/>
      <c r="M165" s="187"/>
      <c r="N165" s="187"/>
      <c r="O165" s="187"/>
      <c r="P165" s="187"/>
      <c r="Q165" s="187"/>
      <c r="R165" s="187"/>
      <c r="S165" s="229"/>
      <c r="U165" s="110">
        <f t="shared" si="29"/>
        <v>0</v>
      </c>
    </row>
    <row r="166" spans="1:21" ht="39" customHeight="1">
      <c r="A166" s="418"/>
      <c r="B166" s="403"/>
      <c r="C166" s="403" t="s">
        <v>47</v>
      </c>
      <c r="D166" s="403" t="s">
        <v>48</v>
      </c>
      <c r="E166" s="412" t="s">
        <v>1363</v>
      </c>
      <c r="F166" s="216" t="s">
        <v>612</v>
      </c>
      <c r="G166" s="210">
        <f t="shared" si="27"/>
        <v>0</v>
      </c>
      <c r="H166" s="236">
        <f t="shared" si="28"/>
        <v>0</v>
      </c>
      <c r="I166" s="105">
        <f t="shared" si="25"/>
        <v>0</v>
      </c>
      <c r="J166" s="106"/>
      <c r="K166" s="187"/>
      <c r="L166" s="187"/>
      <c r="M166" s="187"/>
      <c r="N166" s="187"/>
      <c r="O166" s="187"/>
      <c r="P166" s="187"/>
      <c r="Q166" s="187"/>
      <c r="R166" s="187"/>
      <c r="S166" s="229"/>
      <c r="U166" s="110">
        <f t="shared" si="29"/>
        <v>0</v>
      </c>
    </row>
    <row r="167" spans="1:21" ht="25.5">
      <c r="A167" s="418"/>
      <c r="B167" s="403"/>
      <c r="C167" s="403"/>
      <c r="D167" s="403"/>
      <c r="E167" s="412"/>
      <c r="F167" s="216" t="s">
        <v>49</v>
      </c>
      <c r="G167" s="210">
        <f t="shared" si="27"/>
        <v>0</v>
      </c>
      <c r="H167" s="236">
        <f t="shared" si="28"/>
        <v>0</v>
      </c>
      <c r="I167" s="105">
        <f t="shared" si="25"/>
        <v>0</v>
      </c>
      <c r="J167" s="106"/>
      <c r="K167" s="187"/>
      <c r="L167" s="187"/>
      <c r="M167" s="187"/>
      <c r="N167" s="187"/>
      <c r="O167" s="187"/>
      <c r="P167" s="187"/>
      <c r="Q167" s="187"/>
      <c r="R167" s="187"/>
      <c r="S167" s="229"/>
      <c r="U167" s="110">
        <f t="shared" si="29"/>
        <v>0</v>
      </c>
    </row>
    <row r="168" spans="1:21" ht="25.5">
      <c r="A168" s="418"/>
      <c r="B168" s="403"/>
      <c r="C168" s="403"/>
      <c r="D168" s="403"/>
      <c r="E168" s="412"/>
      <c r="F168" s="216" t="s">
        <v>50</v>
      </c>
      <c r="G168" s="210">
        <f t="shared" si="27"/>
        <v>0</v>
      </c>
      <c r="H168" s="236">
        <f t="shared" si="28"/>
        <v>0</v>
      </c>
      <c r="I168" s="105">
        <f t="shared" si="25"/>
        <v>0</v>
      </c>
      <c r="J168" s="106"/>
      <c r="K168" s="187"/>
      <c r="L168" s="187"/>
      <c r="M168" s="187"/>
      <c r="N168" s="187"/>
      <c r="O168" s="187"/>
      <c r="P168" s="187"/>
      <c r="Q168" s="187"/>
      <c r="R168" s="187"/>
      <c r="S168" s="229"/>
      <c r="U168" s="110">
        <f t="shared" si="29"/>
        <v>0</v>
      </c>
    </row>
    <row r="169" spans="1:21" ht="25.5">
      <c r="A169" s="418"/>
      <c r="B169" s="403"/>
      <c r="C169" s="403"/>
      <c r="D169" s="403"/>
      <c r="E169" s="412"/>
      <c r="F169" s="216" t="s">
        <v>51</v>
      </c>
      <c r="G169" s="210">
        <f t="shared" si="27"/>
        <v>0</v>
      </c>
      <c r="H169" s="236">
        <f t="shared" si="28"/>
        <v>0</v>
      </c>
      <c r="I169" s="105">
        <f t="shared" si="25"/>
        <v>0</v>
      </c>
      <c r="J169" s="106"/>
      <c r="K169" s="187"/>
      <c r="L169" s="187"/>
      <c r="M169" s="187"/>
      <c r="N169" s="187"/>
      <c r="O169" s="187"/>
      <c r="P169" s="187"/>
      <c r="Q169" s="187"/>
      <c r="R169" s="187"/>
      <c r="S169" s="229"/>
      <c r="U169" s="110">
        <f t="shared" si="29"/>
        <v>0</v>
      </c>
    </row>
    <row r="170" spans="1:21" ht="38.25">
      <c r="A170" s="418"/>
      <c r="B170" s="403"/>
      <c r="C170" s="403"/>
      <c r="D170" s="403"/>
      <c r="E170" s="412"/>
      <c r="F170" s="216" t="s">
        <v>613</v>
      </c>
      <c r="G170" s="210">
        <f t="shared" si="27"/>
        <v>0</v>
      </c>
      <c r="H170" s="236">
        <f t="shared" si="28"/>
        <v>0</v>
      </c>
      <c r="I170" s="105">
        <f t="shared" si="25"/>
        <v>0</v>
      </c>
      <c r="J170" s="106"/>
      <c r="K170" s="187"/>
      <c r="L170" s="187"/>
      <c r="M170" s="187"/>
      <c r="N170" s="187"/>
      <c r="O170" s="187"/>
      <c r="P170" s="187"/>
      <c r="Q170" s="187"/>
      <c r="R170" s="187"/>
      <c r="S170" s="229"/>
      <c r="U170" s="110">
        <f t="shared" si="29"/>
        <v>0</v>
      </c>
    </row>
    <row r="171" spans="1:21" ht="15.75">
      <c r="A171" s="418"/>
      <c r="B171" s="403"/>
      <c r="C171" s="403"/>
      <c r="D171" s="403"/>
      <c r="E171" s="412"/>
      <c r="F171" s="216" t="s">
        <v>52</v>
      </c>
      <c r="G171" s="210">
        <f t="shared" si="27"/>
        <v>0</v>
      </c>
      <c r="H171" s="236">
        <f t="shared" si="28"/>
        <v>0</v>
      </c>
      <c r="I171" s="105">
        <f t="shared" si="25"/>
        <v>0</v>
      </c>
      <c r="J171" s="106"/>
      <c r="K171" s="187"/>
      <c r="L171" s="187"/>
      <c r="M171" s="187"/>
      <c r="N171" s="187"/>
      <c r="O171" s="187"/>
      <c r="P171" s="187"/>
      <c r="Q171" s="187"/>
      <c r="R171" s="187"/>
      <c r="S171" s="229"/>
      <c r="U171" s="110">
        <f t="shared" si="29"/>
        <v>0</v>
      </c>
    </row>
    <row r="172" spans="1:21" ht="51.75" customHeight="1">
      <c r="A172" s="418"/>
      <c r="B172" s="403"/>
      <c r="C172" s="403"/>
      <c r="D172" s="403" t="s">
        <v>614</v>
      </c>
      <c r="E172" s="412" t="s">
        <v>1363</v>
      </c>
      <c r="F172" s="216" t="s">
        <v>53</v>
      </c>
      <c r="G172" s="210">
        <f t="shared" si="27"/>
        <v>0</v>
      </c>
      <c r="H172" s="236">
        <f t="shared" si="28"/>
        <v>0</v>
      </c>
      <c r="I172" s="105">
        <f t="shared" si="25"/>
        <v>0</v>
      </c>
      <c r="J172" s="106"/>
      <c r="K172" s="187"/>
      <c r="L172" s="187"/>
      <c r="M172" s="187"/>
      <c r="N172" s="187"/>
      <c r="O172" s="187"/>
      <c r="P172" s="187"/>
      <c r="Q172" s="187"/>
      <c r="R172" s="187"/>
      <c r="S172" s="229"/>
      <c r="U172" s="110">
        <f t="shared" si="29"/>
        <v>0</v>
      </c>
    </row>
    <row r="173" spans="1:21" ht="25.5">
      <c r="A173" s="418"/>
      <c r="B173" s="403"/>
      <c r="C173" s="403"/>
      <c r="D173" s="403"/>
      <c r="E173" s="412"/>
      <c r="F173" s="216" t="s">
        <v>54</v>
      </c>
      <c r="G173" s="210">
        <f t="shared" si="27"/>
        <v>0</v>
      </c>
      <c r="H173" s="236">
        <f t="shared" si="28"/>
        <v>0</v>
      </c>
      <c r="I173" s="105">
        <f t="shared" si="25"/>
        <v>0</v>
      </c>
      <c r="J173" s="106"/>
      <c r="K173" s="187"/>
      <c r="L173" s="187"/>
      <c r="M173" s="187"/>
      <c r="N173" s="187"/>
      <c r="O173" s="187"/>
      <c r="P173" s="187"/>
      <c r="Q173" s="187"/>
      <c r="R173" s="187"/>
      <c r="S173" s="229"/>
      <c r="U173" s="110">
        <f t="shared" si="29"/>
        <v>0</v>
      </c>
    </row>
    <row r="174" spans="1:21" ht="15.75">
      <c r="A174" s="418"/>
      <c r="B174" s="403"/>
      <c r="C174" s="403"/>
      <c r="D174" s="403"/>
      <c r="E174" s="412"/>
      <c r="F174" s="216" t="s">
        <v>55</v>
      </c>
      <c r="G174" s="210">
        <f t="shared" si="27"/>
        <v>0</v>
      </c>
      <c r="H174" s="236">
        <f t="shared" si="28"/>
        <v>0</v>
      </c>
      <c r="I174" s="105">
        <f t="shared" si="25"/>
        <v>0</v>
      </c>
      <c r="J174" s="106"/>
      <c r="K174" s="187"/>
      <c r="L174" s="187"/>
      <c r="M174" s="187"/>
      <c r="N174" s="187"/>
      <c r="O174" s="187"/>
      <c r="P174" s="187"/>
      <c r="Q174" s="187"/>
      <c r="R174" s="187"/>
      <c r="S174" s="229"/>
      <c r="U174" s="110">
        <f t="shared" si="29"/>
        <v>0</v>
      </c>
    </row>
    <row r="175" spans="1:21" ht="25.5">
      <c r="A175" s="418"/>
      <c r="B175" s="403"/>
      <c r="C175" s="403"/>
      <c r="D175" s="403" t="s">
        <v>56</v>
      </c>
      <c r="E175" s="412" t="s">
        <v>1363</v>
      </c>
      <c r="F175" s="216" t="s">
        <v>57</v>
      </c>
      <c r="G175" s="210">
        <f t="shared" si="27"/>
        <v>0</v>
      </c>
      <c r="H175" s="236">
        <f t="shared" si="28"/>
        <v>0</v>
      </c>
      <c r="I175" s="105">
        <f t="shared" si="25"/>
        <v>0</v>
      </c>
      <c r="J175" s="106"/>
      <c r="K175" s="187"/>
      <c r="L175" s="187"/>
      <c r="M175" s="187"/>
      <c r="N175" s="187"/>
      <c r="O175" s="187"/>
      <c r="P175" s="187"/>
      <c r="Q175" s="187"/>
      <c r="R175" s="187"/>
      <c r="S175" s="229"/>
      <c r="U175" s="110">
        <f t="shared" si="29"/>
        <v>0</v>
      </c>
    </row>
    <row r="176" spans="1:21" ht="38.25">
      <c r="A176" s="418"/>
      <c r="B176" s="403"/>
      <c r="C176" s="403"/>
      <c r="D176" s="403"/>
      <c r="E176" s="412"/>
      <c r="F176" s="216" t="s">
        <v>363</v>
      </c>
      <c r="G176" s="210">
        <f t="shared" si="27"/>
        <v>0</v>
      </c>
      <c r="H176" s="236">
        <f t="shared" si="28"/>
        <v>0</v>
      </c>
      <c r="I176" s="105">
        <f t="shared" si="25"/>
        <v>0</v>
      </c>
      <c r="J176" s="106"/>
      <c r="K176" s="187"/>
      <c r="L176" s="187"/>
      <c r="M176" s="187"/>
      <c r="N176" s="187"/>
      <c r="O176" s="187"/>
      <c r="P176" s="187"/>
      <c r="Q176" s="187"/>
      <c r="R176" s="187"/>
      <c r="S176" s="229"/>
      <c r="U176" s="110">
        <f t="shared" si="29"/>
        <v>0</v>
      </c>
    </row>
    <row r="177" spans="1:21" ht="51">
      <c r="A177" s="418"/>
      <c r="B177" s="403"/>
      <c r="C177" s="403"/>
      <c r="D177" s="403"/>
      <c r="E177" s="412"/>
      <c r="F177" s="216" t="s">
        <v>364</v>
      </c>
      <c r="G177" s="210">
        <f t="shared" si="27"/>
        <v>0</v>
      </c>
      <c r="H177" s="236">
        <f t="shared" si="28"/>
        <v>0</v>
      </c>
      <c r="I177" s="105">
        <f t="shared" si="25"/>
        <v>0</v>
      </c>
      <c r="J177" s="106"/>
      <c r="K177" s="187"/>
      <c r="L177" s="187"/>
      <c r="M177" s="187"/>
      <c r="N177" s="187"/>
      <c r="O177" s="187"/>
      <c r="P177" s="187"/>
      <c r="Q177" s="187"/>
      <c r="R177" s="187"/>
      <c r="S177" s="229"/>
      <c r="U177" s="110">
        <f t="shared" si="29"/>
        <v>0</v>
      </c>
    </row>
    <row r="178" spans="1:21" ht="25.5">
      <c r="A178" s="418"/>
      <c r="B178" s="403"/>
      <c r="C178" s="403"/>
      <c r="D178" s="403"/>
      <c r="E178" s="412"/>
      <c r="F178" s="216" t="s">
        <v>365</v>
      </c>
      <c r="G178" s="210">
        <f t="shared" si="27"/>
        <v>0</v>
      </c>
      <c r="H178" s="236">
        <f t="shared" si="28"/>
        <v>0</v>
      </c>
      <c r="I178" s="105">
        <f t="shared" si="25"/>
        <v>0</v>
      </c>
      <c r="J178" s="106"/>
      <c r="K178" s="187"/>
      <c r="L178" s="187"/>
      <c r="M178" s="187"/>
      <c r="N178" s="187"/>
      <c r="O178" s="187"/>
      <c r="P178" s="187"/>
      <c r="Q178" s="187"/>
      <c r="R178" s="187"/>
      <c r="S178" s="229"/>
      <c r="U178" s="110">
        <f t="shared" si="29"/>
        <v>0</v>
      </c>
    </row>
    <row r="179" spans="1:21" ht="25.5">
      <c r="A179" s="418"/>
      <c r="B179" s="403"/>
      <c r="C179" s="403"/>
      <c r="D179" s="403"/>
      <c r="E179" s="412"/>
      <c r="F179" s="216" t="s">
        <v>366</v>
      </c>
      <c r="G179" s="210">
        <f t="shared" si="27"/>
        <v>0</v>
      </c>
      <c r="H179" s="236">
        <f t="shared" si="28"/>
        <v>0</v>
      </c>
      <c r="I179" s="105">
        <f t="shared" si="25"/>
        <v>0</v>
      </c>
      <c r="J179" s="106"/>
      <c r="K179" s="187"/>
      <c r="L179" s="187"/>
      <c r="M179" s="187"/>
      <c r="N179" s="187"/>
      <c r="O179" s="187"/>
      <c r="P179" s="187"/>
      <c r="Q179" s="187"/>
      <c r="R179" s="187"/>
      <c r="S179" s="229"/>
      <c r="U179" s="110">
        <f t="shared" si="29"/>
        <v>0</v>
      </c>
    </row>
    <row r="180" spans="1:21" ht="25.5" customHeight="1">
      <c r="A180" s="418"/>
      <c r="B180" s="403"/>
      <c r="C180" s="403"/>
      <c r="D180" s="403"/>
      <c r="E180" s="412"/>
      <c r="F180" s="216" t="s">
        <v>53</v>
      </c>
      <c r="G180" s="210">
        <f t="shared" si="27"/>
        <v>0</v>
      </c>
      <c r="H180" s="236">
        <f t="shared" si="28"/>
        <v>0</v>
      </c>
      <c r="I180" s="105">
        <f t="shared" si="25"/>
        <v>0</v>
      </c>
      <c r="J180" s="106"/>
      <c r="K180" s="187"/>
      <c r="L180" s="187"/>
      <c r="M180" s="187"/>
      <c r="N180" s="187"/>
      <c r="O180" s="187"/>
      <c r="P180" s="187"/>
      <c r="Q180" s="187"/>
      <c r="R180" s="187"/>
      <c r="S180" s="229"/>
      <c r="U180" s="110">
        <f t="shared" si="29"/>
        <v>0</v>
      </c>
    </row>
    <row r="181" spans="1:21" ht="25.5">
      <c r="A181" s="418"/>
      <c r="B181" s="403"/>
      <c r="C181" s="403"/>
      <c r="D181" s="403"/>
      <c r="E181" s="412"/>
      <c r="F181" s="216" t="s">
        <v>54</v>
      </c>
      <c r="G181" s="210">
        <f t="shared" si="27"/>
        <v>0</v>
      </c>
      <c r="H181" s="236">
        <f t="shared" si="28"/>
        <v>0</v>
      </c>
      <c r="I181" s="105">
        <f t="shared" si="25"/>
        <v>0</v>
      </c>
      <c r="J181" s="106"/>
      <c r="K181" s="187"/>
      <c r="L181" s="187"/>
      <c r="M181" s="187"/>
      <c r="N181" s="187"/>
      <c r="O181" s="187"/>
      <c r="P181" s="187"/>
      <c r="Q181" s="187"/>
      <c r="R181" s="187"/>
      <c r="S181" s="229"/>
      <c r="U181" s="110">
        <f t="shared" si="29"/>
        <v>0</v>
      </c>
    </row>
    <row r="182" spans="1:21" ht="25.5">
      <c r="A182" s="418"/>
      <c r="B182" s="403"/>
      <c r="C182" s="403"/>
      <c r="D182" s="403"/>
      <c r="E182" s="412"/>
      <c r="F182" s="216" t="s">
        <v>615</v>
      </c>
      <c r="G182" s="210">
        <f t="shared" si="27"/>
        <v>0</v>
      </c>
      <c r="H182" s="236">
        <f t="shared" si="28"/>
        <v>0</v>
      </c>
      <c r="I182" s="105">
        <f t="shared" si="25"/>
        <v>0</v>
      </c>
      <c r="J182" s="106"/>
      <c r="K182" s="187"/>
      <c r="L182" s="187"/>
      <c r="M182" s="187"/>
      <c r="N182" s="187"/>
      <c r="O182" s="187"/>
      <c r="P182" s="187"/>
      <c r="Q182" s="187"/>
      <c r="R182" s="187"/>
      <c r="S182" s="229"/>
      <c r="U182" s="110">
        <f t="shared" si="29"/>
        <v>0</v>
      </c>
    </row>
    <row r="183" spans="1:21" ht="25.5">
      <c r="A183" s="418"/>
      <c r="B183" s="403"/>
      <c r="C183" s="403"/>
      <c r="D183" s="104" t="s">
        <v>367</v>
      </c>
      <c r="E183" s="192" t="s">
        <v>1363</v>
      </c>
      <c r="F183" s="216" t="s">
        <v>366</v>
      </c>
      <c r="G183" s="210">
        <f t="shared" si="27"/>
        <v>0</v>
      </c>
      <c r="H183" s="236">
        <f t="shared" si="28"/>
        <v>0</v>
      </c>
      <c r="I183" s="105">
        <f t="shared" si="25"/>
        <v>0</v>
      </c>
      <c r="J183" s="106"/>
      <c r="K183" s="187"/>
      <c r="L183" s="187"/>
      <c r="M183" s="187"/>
      <c r="N183" s="187"/>
      <c r="O183" s="187"/>
      <c r="P183" s="187"/>
      <c r="Q183" s="187"/>
      <c r="R183" s="187"/>
      <c r="S183" s="229"/>
      <c r="U183" s="110">
        <f t="shared" si="29"/>
        <v>0</v>
      </c>
    </row>
    <row r="184" spans="1:21" ht="38.25">
      <c r="A184" s="418"/>
      <c r="B184" s="403"/>
      <c r="C184" s="403" t="s">
        <v>368</v>
      </c>
      <c r="D184" s="403" t="s">
        <v>369</v>
      </c>
      <c r="E184" s="412" t="s">
        <v>1363</v>
      </c>
      <c r="F184" s="216" t="s">
        <v>53</v>
      </c>
      <c r="G184" s="210">
        <f t="shared" si="27"/>
        <v>0</v>
      </c>
      <c r="H184" s="236">
        <f t="shared" si="28"/>
        <v>0</v>
      </c>
      <c r="I184" s="105">
        <f t="shared" si="25"/>
        <v>0</v>
      </c>
      <c r="J184" s="106"/>
      <c r="K184" s="187"/>
      <c r="L184" s="187"/>
      <c r="M184" s="187"/>
      <c r="N184" s="187"/>
      <c r="O184" s="187"/>
      <c r="P184" s="187"/>
      <c r="Q184" s="187"/>
      <c r="R184" s="187"/>
      <c r="S184" s="229"/>
      <c r="U184" s="110">
        <f t="shared" si="29"/>
        <v>0</v>
      </c>
    </row>
    <row r="185" spans="1:21" ht="25.5">
      <c r="A185" s="418"/>
      <c r="B185" s="403"/>
      <c r="C185" s="403"/>
      <c r="D185" s="403"/>
      <c r="E185" s="412"/>
      <c r="F185" s="216" t="s">
        <v>54</v>
      </c>
      <c r="G185" s="210">
        <f t="shared" si="27"/>
        <v>0</v>
      </c>
      <c r="H185" s="236">
        <f t="shared" si="28"/>
        <v>0</v>
      </c>
      <c r="I185" s="105">
        <f t="shared" si="25"/>
        <v>0</v>
      </c>
      <c r="J185" s="106"/>
      <c r="K185" s="187"/>
      <c r="L185" s="187"/>
      <c r="M185" s="187"/>
      <c r="N185" s="187"/>
      <c r="O185" s="187"/>
      <c r="P185" s="187"/>
      <c r="Q185" s="187"/>
      <c r="R185" s="187"/>
      <c r="S185" s="229"/>
      <c r="U185" s="110">
        <f t="shared" si="29"/>
        <v>0</v>
      </c>
    </row>
    <row r="186" spans="1:21" ht="25.5">
      <c r="A186" s="418"/>
      <c r="B186" s="403"/>
      <c r="C186" s="403"/>
      <c r="D186" s="403"/>
      <c r="E186" s="412"/>
      <c r="F186" s="216" t="s">
        <v>370</v>
      </c>
      <c r="G186" s="210">
        <f t="shared" si="27"/>
        <v>0</v>
      </c>
      <c r="H186" s="236">
        <f t="shared" si="28"/>
        <v>0</v>
      </c>
      <c r="I186" s="105">
        <f t="shared" si="25"/>
        <v>0</v>
      </c>
      <c r="J186" s="106"/>
      <c r="K186" s="187"/>
      <c r="L186" s="187"/>
      <c r="M186" s="187"/>
      <c r="N186" s="187"/>
      <c r="O186" s="187"/>
      <c r="P186" s="187"/>
      <c r="Q186" s="187"/>
      <c r="R186" s="187"/>
      <c r="S186" s="229"/>
      <c r="U186" s="110">
        <f t="shared" si="29"/>
        <v>0</v>
      </c>
    </row>
    <row r="187" spans="1:21" ht="25.5">
      <c r="A187" s="418"/>
      <c r="B187" s="403"/>
      <c r="C187" s="403"/>
      <c r="D187" s="403"/>
      <c r="E187" s="412"/>
      <c r="F187" s="216" t="s">
        <v>616</v>
      </c>
      <c r="G187" s="210">
        <f t="shared" si="27"/>
        <v>0</v>
      </c>
      <c r="H187" s="236">
        <f t="shared" si="28"/>
        <v>0</v>
      </c>
      <c r="I187" s="105">
        <f t="shared" si="25"/>
        <v>0</v>
      </c>
      <c r="J187" s="106"/>
      <c r="K187" s="187"/>
      <c r="L187" s="187"/>
      <c r="M187" s="187"/>
      <c r="N187" s="187"/>
      <c r="O187" s="187"/>
      <c r="P187" s="187"/>
      <c r="Q187" s="187"/>
      <c r="R187" s="187"/>
      <c r="S187" s="229"/>
      <c r="U187" s="110">
        <f t="shared" si="29"/>
        <v>0</v>
      </c>
    </row>
    <row r="188" spans="1:21" ht="39.75" customHeight="1">
      <c r="A188" s="418"/>
      <c r="B188" s="403"/>
      <c r="C188" s="403" t="s">
        <v>371</v>
      </c>
      <c r="D188" s="403" t="s">
        <v>372</v>
      </c>
      <c r="E188" s="412" t="s">
        <v>1363</v>
      </c>
      <c r="F188" s="216" t="s">
        <v>373</v>
      </c>
      <c r="G188" s="210">
        <f t="shared" si="27"/>
        <v>0</v>
      </c>
      <c r="H188" s="236">
        <f t="shared" si="28"/>
        <v>0</v>
      </c>
      <c r="I188" s="105">
        <f t="shared" si="25"/>
        <v>0</v>
      </c>
      <c r="J188" s="106"/>
      <c r="K188" s="187"/>
      <c r="L188" s="187"/>
      <c r="M188" s="187"/>
      <c r="N188" s="187"/>
      <c r="O188" s="187"/>
      <c r="P188" s="187"/>
      <c r="Q188" s="187"/>
      <c r="R188" s="187"/>
      <c r="S188" s="229"/>
      <c r="U188" s="110">
        <f t="shared" si="29"/>
        <v>0</v>
      </c>
    </row>
    <row r="189" spans="1:21" ht="38.25">
      <c r="A189" s="418"/>
      <c r="B189" s="403"/>
      <c r="C189" s="403"/>
      <c r="D189" s="403"/>
      <c r="E189" s="412"/>
      <c r="F189" s="216" t="s">
        <v>53</v>
      </c>
      <c r="G189" s="210">
        <f t="shared" si="27"/>
        <v>0</v>
      </c>
      <c r="H189" s="236">
        <f t="shared" si="28"/>
        <v>0</v>
      </c>
      <c r="I189" s="105">
        <f t="shared" si="25"/>
        <v>0</v>
      </c>
      <c r="J189" s="106"/>
      <c r="K189" s="187"/>
      <c r="L189" s="187"/>
      <c r="M189" s="187"/>
      <c r="N189" s="187"/>
      <c r="O189" s="187"/>
      <c r="P189" s="187"/>
      <c r="Q189" s="187"/>
      <c r="R189" s="187"/>
      <c r="S189" s="229"/>
      <c r="U189" s="110">
        <f t="shared" si="29"/>
        <v>0</v>
      </c>
    </row>
    <row r="190" spans="1:21" ht="25.5">
      <c r="A190" s="418"/>
      <c r="B190" s="403"/>
      <c r="C190" s="403"/>
      <c r="D190" s="403"/>
      <c r="E190" s="412"/>
      <c r="F190" s="216" t="s">
        <v>54</v>
      </c>
      <c r="G190" s="210">
        <f t="shared" si="27"/>
        <v>0</v>
      </c>
      <c r="H190" s="236">
        <f t="shared" si="28"/>
        <v>0</v>
      </c>
      <c r="I190" s="105">
        <f t="shared" si="25"/>
        <v>0</v>
      </c>
      <c r="J190" s="106"/>
      <c r="K190" s="187"/>
      <c r="L190" s="187"/>
      <c r="M190" s="187"/>
      <c r="N190" s="187"/>
      <c r="O190" s="187"/>
      <c r="P190" s="187"/>
      <c r="Q190" s="187"/>
      <c r="R190" s="187"/>
      <c r="S190" s="229"/>
      <c r="U190" s="110">
        <f t="shared" si="29"/>
        <v>0</v>
      </c>
    </row>
    <row r="191" spans="1:21" ht="25.5">
      <c r="A191" s="418"/>
      <c r="B191" s="403"/>
      <c r="C191" s="403"/>
      <c r="D191" s="403"/>
      <c r="E191" s="412"/>
      <c r="F191" s="216" t="s">
        <v>616</v>
      </c>
      <c r="G191" s="210">
        <f t="shared" si="27"/>
        <v>0</v>
      </c>
      <c r="H191" s="236">
        <f t="shared" si="28"/>
        <v>0</v>
      </c>
      <c r="I191" s="105">
        <f t="shared" si="25"/>
        <v>0</v>
      </c>
      <c r="J191" s="106"/>
      <c r="K191" s="187"/>
      <c r="L191" s="187"/>
      <c r="M191" s="187"/>
      <c r="N191" s="187"/>
      <c r="O191" s="187"/>
      <c r="P191" s="187"/>
      <c r="Q191" s="187"/>
      <c r="R191" s="187"/>
      <c r="S191" s="229"/>
      <c r="U191" s="110">
        <f t="shared" si="29"/>
        <v>0</v>
      </c>
    </row>
    <row r="192" spans="1:21" ht="26.25" customHeight="1">
      <c r="A192" s="418"/>
      <c r="B192" s="403"/>
      <c r="C192" s="403" t="s">
        <v>374</v>
      </c>
      <c r="D192" s="403" t="s">
        <v>375</v>
      </c>
      <c r="E192" s="412" t="s">
        <v>1363</v>
      </c>
      <c r="F192" s="216" t="s">
        <v>376</v>
      </c>
      <c r="G192" s="210">
        <f t="shared" si="27"/>
        <v>0</v>
      </c>
      <c r="H192" s="236">
        <f t="shared" si="28"/>
        <v>0</v>
      </c>
      <c r="I192" s="105">
        <f t="shared" si="25"/>
        <v>0</v>
      </c>
      <c r="J192" s="106"/>
      <c r="K192" s="187"/>
      <c r="L192" s="187"/>
      <c r="M192" s="187"/>
      <c r="N192" s="187"/>
      <c r="O192" s="187"/>
      <c r="P192" s="187"/>
      <c r="Q192" s="187"/>
      <c r="R192" s="187"/>
      <c r="S192" s="229"/>
      <c r="U192" s="110">
        <f t="shared" si="29"/>
        <v>0</v>
      </c>
    </row>
    <row r="193" spans="1:21" ht="25.5">
      <c r="A193" s="418"/>
      <c r="B193" s="403"/>
      <c r="C193" s="403"/>
      <c r="D193" s="403"/>
      <c r="E193" s="412"/>
      <c r="F193" s="216" t="s">
        <v>617</v>
      </c>
      <c r="G193" s="210">
        <f t="shared" si="27"/>
        <v>0</v>
      </c>
      <c r="H193" s="236">
        <f t="shared" si="28"/>
        <v>0</v>
      </c>
      <c r="I193" s="105">
        <f t="shared" si="25"/>
        <v>0</v>
      </c>
      <c r="J193" s="106"/>
      <c r="K193" s="187"/>
      <c r="L193" s="187"/>
      <c r="M193" s="187"/>
      <c r="N193" s="187"/>
      <c r="O193" s="187"/>
      <c r="P193" s="187"/>
      <c r="Q193" s="187"/>
      <c r="R193" s="187"/>
      <c r="S193" s="229"/>
      <c r="U193" s="110">
        <f t="shared" si="29"/>
        <v>0</v>
      </c>
    </row>
    <row r="194" spans="1:21" ht="38.25">
      <c r="A194" s="418"/>
      <c r="B194" s="403"/>
      <c r="C194" s="403"/>
      <c r="D194" s="403"/>
      <c r="E194" s="412"/>
      <c r="F194" s="216" t="s">
        <v>53</v>
      </c>
      <c r="G194" s="210">
        <f t="shared" si="27"/>
        <v>0</v>
      </c>
      <c r="H194" s="236">
        <f t="shared" si="28"/>
        <v>0</v>
      </c>
      <c r="I194" s="105">
        <f t="shared" si="25"/>
        <v>0</v>
      </c>
      <c r="J194" s="106"/>
      <c r="K194" s="187"/>
      <c r="L194" s="187"/>
      <c r="M194" s="187"/>
      <c r="N194" s="187"/>
      <c r="O194" s="187"/>
      <c r="P194" s="187"/>
      <c r="Q194" s="187"/>
      <c r="R194" s="187"/>
      <c r="S194" s="229"/>
      <c r="U194" s="110">
        <f t="shared" si="29"/>
        <v>0</v>
      </c>
    </row>
    <row r="195" spans="1:21" ht="25.5">
      <c r="A195" s="418"/>
      <c r="B195" s="403"/>
      <c r="C195" s="403"/>
      <c r="D195" s="403"/>
      <c r="E195" s="412"/>
      <c r="F195" s="216" t="s">
        <v>54</v>
      </c>
      <c r="G195" s="210">
        <f t="shared" si="27"/>
        <v>0</v>
      </c>
      <c r="H195" s="236">
        <f t="shared" si="28"/>
        <v>0</v>
      </c>
      <c r="I195" s="105">
        <f t="shared" si="25"/>
        <v>0</v>
      </c>
      <c r="J195" s="106"/>
      <c r="K195" s="187"/>
      <c r="L195" s="187"/>
      <c r="M195" s="187"/>
      <c r="N195" s="187"/>
      <c r="O195" s="187"/>
      <c r="P195" s="187"/>
      <c r="Q195" s="187"/>
      <c r="R195" s="187"/>
      <c r="S195" s="229"/>
      <c r="U195" s="110">
        <f t="shared" si="29"/>
        <v>0</v>
      </c>
    </row>
    <row r="196" spans="1:21" ht="38.25">
      <c r="A196" s="418"/>
      <c r="B196" s="403"/>
      <c r="C196" s="403"/>
      <c r="D196" s="403"/>
      <c r="E196" s="412"/>
      <c r="F196" s="216" t="s">
        <v>377</v>
      </c>
      <c r="G196" s="210">
        <f t="shared" si="27"/>
        <v>0</v>
      </c>
      <c r="H196" s="236">
        <f t="shared" si="28"/>
        <v>0</v>
      </c>
      <c r="I196" s="105">
        <f t="shared" si="25"/>
        <v>0</v>
      </c>
      <c r="J196" s="106"/>
      <c r="K196" s="187"/>
      <c r="L196" s="187"/>
      <c r="M196" s="187"/>
      <c r="N196" s="187"/>
      <c r="O196" s="187"/>
      <c r="P196" s="187"/>
      <c r="Q196" s="187"/>
      <c r="R196" s="187"/>
      <c r="S196" s="229"/>
      <c r="U196" s="110">
        <f t="shared" si="29"/>
        <v>0</v>
      </c>
    </row>
    <row r="197" spans="1:21" ht="15.75" customHeight="1">
      <c r="A197" s="418"/>
      <c r="B197" s="403"/>
      <c r="C197" s="403"/>
      <c r="D197" s="403"/>
      <c r="E197" s="412"/>
      <c r="F197" s="216" t="s">
        <v>378</v>
      </c>
      <c r="G197" s="210">
        <f t="shared" si="27"/>
        <v>0</v>
      </c>
      <c r="H197" s="236">
        <f t="shared" si="28"/>
        <v>0</v>
      </c>
      <c r="I197" s="105">
        <f t="shared" si="25"/>
        <v>0</v>
      </c>
      <c r="J197" s="106"/>
      <c r="K197" s="187"/>
      <c r="L197" s="187"/>
      <c r="M197" s="187"/>
      <c r="N197" s="187"/>
      <c r="O197" s="187"/>
      <c r="P197" s="187"/>
      <c r="Q197" s="187"/>
      <c r="R197" s="187"/>
      <c r="S197" s="229"/>
      <c r="U197" s="110">
        <f t="shared" si="29"/>
        <v>0</v>
      </c>
    </row>
    <row r="198" spans="1:21" ht="25.5">
      <c r="A198" s="418"/>
      <c r="B198" s="403"/>
      <c r="C198" s="403"/>
      <c r="D198" s="403"/>
      <c r="E198" s="412"/>
      <c r="F198" s="216" t="s">
        <v>379</v>
      </c>
      <c r="G198" s="210">
        <f t="shared" si="27"/>
        <v>0</v>
      </c>
      <c r="H198" s="236">
        <f t="shared" si="28"/>
        <v>0</v>
      </c>
      <c r="I198" s="105">
        <f t="shared" si="25"/>
        <v>0</v>
      </c>
      <c r="J198" s="106"/>
      <c r="K198" s="187"/>
      <c r="L198" s="187"/>
      <c r="M198" s="187"/>
      <c r="N198" s="187"/>
      <c r="O198" s="187"/>
      <c r="P198" s="187"/>
      <c r="Q198" s="187"/>
      <c r="R198" s="187"/>
      <c r="S198" s="229"/>
      <c r="U198" s="110">
        <f t="shared" si="29"/>
        <v>0</v>
      </c>
    </row>
    <row r="199" spans="1:21" ht="25.5">
      <c r="A199" s="418"/>
      <c r="B199" s="403"/>
      <c r="C199" s="403"/>
      <c r="D199" s="403"/>
      <c r="E199" s="412"/>
      <c r="F199" s="216" t="s">
        <v>618</v>
      </c>
      <c r="G199" s="210">
        <f t="shared" si="27"/>
        <v>0</v>
      </c>
      <c r="H199" s="236">
        <f t="shared" si="28"/>
        <v>0</v>
      </c>
      <c r="I199" s="105">
        <f t="shared" si="25"/>
        <v>0</v>
      </c>
      <c r="J199" s="106"/>
      <c r="K199" s="187"/>
      <c r="L199" s="187"/>
      <c r="M199" s="187"/>
      <c r="N199" s="187"/>
      <c r="O199" s="187"/>
      <c r="P199" s="187"/>
      <c r="Q199" s="187"/>
      <c r="R199" s="187"/>
      <c r="S199" s="229"/>
      <c r="U199" s="110">
        <f t="shared" si="29"/>
        <v>0</v>
      </c>
    </row>
    <row r="200" spans="1:21" ht="15.75" customHeight="1">
      <c r="A200" s="418"/>
      <c r="B200" s="403"/>
      <c r="C200" s="403" t="s">
        <v>380</v>
      </c>
      <c r="D200" s="403" t="s">
        <v>381</v>
      </c>
      <c r="E200" s="412" t="s">
        <v>1363</v>
      </c>
      <c r="F200" s="422" t="s">
        <v>382</v>
      </c>
      <c r="G200" s="210">
        <f t="shared" si="27"/>
        <v>0</v>
      </c>
      <c r="H200" s="236">
        <f t="shared" si="28"/>
        <v>0</v>
      </c>
      <c r="I200" s="105">
        <f t="shared" si="25"/>
        <v>0</v>
      </c>
      <c r="J200" s="106"/>
      <c r="K200" s="187"/>
      <c r="L200" s="187"/>
      <c r="M200" s="187"/>
      <c r="N200" s="187"/>
      <c r="O200" s="187"/>
      <c r="P200" s="187"/>
      <c r="Q200" s="187"/>
      <c r="R200" s="187"/>
      <c r="S200" s="229"/>
      <c r="U200" s="110">
        <f t="shared" si="29"/>
        <v>0</v>
      </c>
    </row>
    <row r="201" spans="1:21" ht="15.75">
      <c r="A201" s="418"/>
      <c r="B201" s="403"/>
      <c r="C201" s="403"/>
      <c r="D201" s="403"/>
      <c r="E201" s="412"/>
      <c r="F201" s="422"/>
      <c r="G201" s="210">
        <f t="shared" si="27"/>
        <v>0</v>
      </c>
      <c r="H201" s="236">
        <f t="shared" si="28"/>
        <v>0</v>
      </c>
      <c r="I201" s="105">
        <f aca="true" t="shared" si="30" ref="I201:I264">IF(H201=0,0,ROUND(G201/H201,1))</f>
        <v>0</v>
      </c>
      <c r="J201" s="106"/>
      <c r="K201" s="187"/>
      <c r="L201" s="187"/>
      <c r="M201" s="187"/>
      <c r="N201" s="187"/>
      <c r="O201" s="187"/>
      <c r="P201" s="187"/>
      <c r="Q201" s="187"/>
      <c r="R201" s="187"/>
      <c r="S201" s="229"/>
      <c r="U201" s="110">
        <f t="shared" si="29"/>
        <v>0</v>
      </c>
    </row>
    <row r="202" spans="1:21" ht="15.75">
      <c r="A202" s="418"/>
      <c r="B202" s="403"/>
      <c r="C202" s="403"/>
      <c r="D202" s="403"/>
      <c r="E202" s="412"/>
      <c r="F202" s="422"/>
      <c r="G202" s="210">
        <f aca="true" t="shared" si="31" ref="G202:G265">J202+N202+P202+R202+L202</f>
        <v>0</v>
      </c>
      <c r="H202" s="236">
        <f aca="true" t="shared" si="32" ref="H202:H265">K202+O202+Q202+S202+M202</f>
        <v>0</v>
      </c>
      <c r="I202" s="105">
        <f t="shared" si="30"/>
        <v>0</v>
      </c>
      <c r="J202" s="106"/>
      <c r="K202" s="187"/>
      <c r="L202" s="187"/>
      <c r="M202" s="187"/>
      <c r="N202" s="187"/>
      <c r="O202" s="187"/>
      <c r="P202" s="187"/>
      <c r="Q202" s="187"/>
      <c r="R202" s="187"/>
      <c r="S202" s="229"/>
      <c r="U202" s="110">
        <f aca="true" t="shared" si="33" ref="U202:U265">G202+H202-SUM(J202:S202)</f>
        <v>0</v>
      </c>
    </row>
    <row r="203" spans="1:21" ht="25.5" customHeight="1">
      <c r="A203" s="418"/>
      <c r="B203" s="403"/>
      <c r="C203" s="403"/>
      <c r="D203" s="403"/>
      <c r="E203" s="412"/>
      <c r="F203" s="422"/>
      <c r="G203" s="210">
        <f t="shared" si="31"/>
        <v>0</v>
      </c>
      <c r="H203" s="236">
        <f t="shared" si="32"/>
        <v>0</v>
      </c>
      <c r="I203" s="105">
        <f t="shared" si="30"/>
        <v>0</v>
      </c>
      <c r="J203" s="106"/>
      <c r="K203" s="187"/>
      <c r="L203" s="187"/>
      <c r="M203" s="187"/>
      <c r="N203" s="187"/>
      <c r="O203" s="187"/>
      <c r="P203" s="187"/>
      <c r="Q203" s="187"/>
      <c r="R203" s="187"/>
      <c r="S203" s="229"/>
      <c r="U203" s="110">
        <f t="shared" si="33"/>
        <v>0</v>
      </c>
    </row>
    <row r="204" spans="1:21" ht="25.5">
      <c r="A204" s="418"/>
      <c r="B204" s="403"/>
      <c r="C204" s="403"/>
      <c r="D204" s="403"/>
      <c r="E204" s="412"/>
      <c r="F204" s="216" t="s">
        <v>383</v>
      </c>
      <c r="G204" s="210">
        <f t="shared" si="31"/>
        <v>0</v>
      </c>
      <c r="H204" s="236">
        <f t="shared" si="32"/>
        <v>0</v>
      </c>
      <c r="I204" s="105">
        <f t="shared" si="30"/>
        <v>0</v>
      </c>
      <c r="J204" s="106"/>
      <c r="K204" s="187"/>
      <c r="L204" s="187"/>
      <c r="M204" s="187"/>
      <c r="N204" s="187"/>
      <c r="O204" s="187"/>
      <c r="P204" s="187"/>
      <c r="Q204" s="187"/>
      <c r="R204" s="187"/>
      <c r="S204" s="229"/>
      <c r="U204" s="110">
        <f t="shared" si="33"/>
        <v>0</v>
      </c>
    </row>
    <row r="205" spans="1:21" ht="25.5">
      <c r="A205" s="418"/>
      <c r="B205" s="403"/>
      <c r="C205" s="403"/>
      <c r="D205" s="403"/>
      <c r="E205" s="412"/>
      <c r="F205" s="216" t="s">
        <v>619</v>
      </c>
      <c r="G205" s="210">
        <f t="shared" si="31"/>
        <v>0</v>
      </c>
      <c r="H205" s="236">
        <f t="shared" si="32"/>
        <v>0</v>
      </c>
      <c r="I205" s="105">
        <f t="shared" si="30"/>
        <v>0</v>
      </c>
      <c r="J205" s="106"/>
      <c r="K205" s="187"/>
      <c r="L205" s="187"/>
      <c r="M205" s="187"/>
      <c r="N205" s="187"/>
      <c r="O205" s="187"/>
      <c r="P205" s="187"/>
      <c r="Q205" s="187"/>
      <c r="R205" s="187"/>
      <c r="S205" s="229"/>
      <c r="U205" s="110">
        <f t="shared" si="33"/>
        <v>0</v>
      </c>
    </row>
    <row r="206" spans="1:21" ht="15.75">
      <c r="A206" s="418"/>
      <c r="B206" s="403"/>
      <c r="C206" s="403"/>
      <c r="D206" s="403"/>
      <c r="E206" s="412"/>
      <c r="F206" s="216" t="s">
        <v>384</v>
      </c>
      <c r="G206" s="210">
        <f t="shared" si="31"/>
        <v>0</v>
      </c>
      <c r="H206" s="236">
        <f t="shared" si="32"/>
        <v>0</v>
      </c>
      <c r="I206" s="105">
        <f t="shared" si="30"/>
        <v>0</v>
      </c>
      <c r="J206" s="106"/>
      <c r="K206" s="187"/>
      <c r="L206" s="187"/>
      <c r="M206" s="187"/>
      <c r="N206" s="187"/>
      <c r="O206" s="187"/>
      <c r="P206" s="187"/>
      <c r="Q206" s="187"/>
      <c r="R206" s="187"/>
      <c r="S206" s="229"/>
      <c r="U206" s="110">
        <f t="shared" si="33"/>
        <v>0</v>
      </c>
    </row>
    <row r="207" spans="1:21" ht="38.25">
      <c r="A207" s="418"/>
      <c r="B207" s="403"/>
      <c r="C207" s="403"/>
      <c r="D207" s="403"/>
      <c r="E207" s="412"/>
      <c r="F207" s="216" t="s">
        <v>385</v>
      </c>
      <c r="G207" s="210">
        <f t="shared" si="31"/>
        <v>0</v>
      </c>
      <c r="H207" s="236">
        <f t="shared" si="32"/>
        <v>0</v>
      </c>
      <c r="I207" s="105">
        <f t="shared" si="30"/>
        <v>0</v>
      </c>
      <c r="J207" s="106"/>
      <c r="K207" s="187"/>
      <c r="L207" s="187"/>
      <c r="M207" s="187"/>
      <c r="N207" s="187"/>
      <c r="O207" s="187"/>
      <c r="P207" s="187"/>
      <c r="Q207" s="187"/>
      <c r="R207" s="187"/>
      <c r="S207" s="229"/>
      <c r="U207" s="110">
        <f t="shared" si="33"/>
        <v>0</v>
      </c>
    </row>
    <row r="208" spans="1:21" ht="15.75">
      <c r="A208" s="418"/>
      <c r="B208" s="403"/>
      <c r="C208" s="403" t="s">
        <v>386</v>
      </c>
      <c r="D208" s="403" t="s">
        <v>387</v>
      </c>
      <c r="E208" s="412" t="s">
        <v>1363</v>
      </c>
      <c r="F208" s="216" t="s">
        <v>388</v>
      </c>
      <c r="G208" s="210">
        <f t="shared" si="31"/>
        <v>0</v>
      </c>
      <c r="H208" s="236">
        <f t="shared" si="32"/>
        <v>0</v>
      </c>
      <c r="I208" s="105">
        <f t="shared" si="30"/>
        <v>0</v>
      </c>
      <c r="J208" s="106"/>
      <c r="K208" s="187"/>
      <c r="L208" s="187"/>
      <c r="M208" s="187"/>
      <c r="N208" s="187"/>
      <c r="O208" s="187"/>
      <c r="P208" s="187"/>
      <c r="Q208" s="187"/>
      <c r="R208" s="187"/>
      <c r="S208" s="229"/>
      <c r="U208" s="110">
        <f t="shared" si="33"/>
        <v>0</v>
      </c>
    </row>
    <row r="209" spans="1:21" ht="25.5">
      <c r="A209" s="418"/>
      <c r="B209" s="403"/>
      <c r="C209" s="403"/>
      <c r="D209" s="403"/>
      <c r="E209" s="412"/>
      <c r="F209" s="216" t="s">
        <v>620</v>
      </c>
      <c r="G209" s="210">
        <f t="shared" si="31"/>
        <v>0</v>
      </c>
      <c r="H209" s="236">
        <f t="shared" si="32"/>
        <v>0</v>
      </c>
      <c r="I209" s="105">
        <f t="shared" si="30"/>
        <v>0</v>
      </c>
      <c r="J209" s="106"/>
      <c r="K209" s="187"/>
      <c r="L209" s="187"/>
      <c r="M209" s="187"/>
      <c r="N209" s="187"/>
      <c r="O209" s="187"/>
      <c r="P209" s="187"/>
      <c r="Q209" s="187"/>
      <c r="R209" s="187"/>
      <c r="S209" s="229"/>
      <c r="U209" s="110">
        <f t="shared" si="33"/>
        <v>0</v>
      </c>
    </row>
    <row r="210" spans="1:21" ht="25.5">
      <c r="A210" s="418"/>
      <c r="B210" s="403"/>
      <c r="C210" s="403"/>
      <c r="D210" s="403"/>
      <c r="E210" s="412"/>
      <c r="F210" s="216" t="s">
        <v>621</v>
      </c>
      <c r="G210" s="210">
        <f t="shared" si="31"/>
        <v>0</v>
      </c>
      <c r="H210" s="236">
        <f t="shared" si="32"/>
        <v>0</v>
      </c>
      <c r="I210" s="105">
        <f t="shared" si="30"/>
        <v>0</v>
      </c>
      <c r="J210" s="106"/>
      <c r="K210" s="187"/>
      <c r="L210" s="187"/>
      <c r="M210" s="187"/>
      <c r="N210" s="187"/>
      <c r="O210" s="187"/>
      <c r="P210" s="187"/>
      <c r="Q210" s="187"/>
      <c r="R210" s="187"/>
      <c r="S210" s="229"/>
      <c r="U210" s="110">
        <f t="shared" si="33"/>
        <v>0</v>
      </c>
    </row>
    <row r="211" spans="1:21" ht="25.5">
      <c r="A211" s="418"/>
      <c r="B211" s="403"/>
      <c r="C211" s="403"/>
      <c r="D211" s="403"/>
      <c r="E211" s="412"/>
      <c r="F211" s="216" t="s">
        <v>389</v>
      </c>
      <c r="G211" s="210">
        <f t="shared" si="31"/>
        <v>0</v>
      </c>
      <c r="H211" s="236">
        <f t="shared" si="32"/>
        <v>0</v>
      </c>
      <c r="I211" s="105">
        <f t="shared" si="30"/>
        <v>0</v>
      </c>
      <c r="J211" s="106"/>
      <c r="K211" s="187"/>
      <c r="L211" s="187"/>
      <c r="M211" s="187"/>
      <c r="N211" s="187"/>
      <c r="O211" s="187"/>
      <c r="P211" s="187"/>
      <c r="Q211" s="187"/>
      <c r="R211" s="187"/>
      <c r="S211" s="229"/>
      <c r="U211" s="110">
        <f t="shared" si="33"/>
        <v>0</v>
      </c>
    </row>
    <row r="212" spans="1:21" ht="16.5" customHeight="1">
      <c r="A212" s="418"/>
      <c r="B212" s="403"/>
      <c r="C212" s="403"/>
      <c r="D212" s="403" t="s">
        <v>390</v>
      </c>
      <c r="E212" s="412" t="s">
        <v>1363</v>
      </c>
      <c r="F212" s="216" t="s">
        <v>391</v>
      </c>
      <c r="G212" s="210">
        <f t="shared" si="31"/>
        <v>0</v>
      </c>
      <c r="H212" s="236">
        <f t="shared" si="32"/>
        <v>0</v>
      </c>
      <c r="I212" s="105">
        <f t="shared" si="30"/>
        <v>0</v>
      </c>
      <c r="J212" s="106"/>
      <c r="K212" s="187"/>
      <c r="L212" s="187"/>
      <c r="M212" s="187"/>
      <c r="N212" s="187"/>
      <c r="O212" s="187"/>
      <c r="P212" s="187"/>
      <c r="Q212" s="187"/>
      <c r="R212" s="187"/>
      <c r="S212" s="229"/>
      <c r="U212" s="110">
        <f t="shared" si="33"/>
        <v>0</v>
      </c>
    </row>
    <row r="213" spans="1:21" ht="25.5">
      <c r="A213" s="418"/>
      <c r="B213" s="403"/>
      <c r="C213" s="403"/>
      <c r="D213" s="403"/>
      <c r="E213" s="412"/>
      <c r="F213" s="216" t="s">
        <v>389</v>
      </c>
      <c r="G213" s="210">
        <f t="shared" si="31"/>
        <v>0</v>
      </c>
      <c r="H213" s="236">
        <f t="shared" si="32"/>
        <v>0</v>
      </c>
      <c r="I213" s="105">
        <f t="shared" si="30"/>
        <v>0</v>
      </c>
      <c r="J213" s="106"/>
      <c r="K213" s="187"/>
      <c r="L213" s="187"/>
      <c r="M213" s="187"/>
      <c r="N213" s="187"/>
      <c r="O213" s="187"/>
      <c r="P213" s="187"/>
      <c r="Q213" s="187"/>
      <c r="R213" s="187"/>
      <c r="S213" s="229"/>
      <c r="U213" s="110">
        <f t="shared" si="33"/>
        <v>0</v>
      </c>
    </row>
    <row r="214" spans="1:21" ht="38.25">
      <c r="A214" s="418"/>
      <c r="B214" s="403"/>
      <c r="C214" s="403"/>
      <c r="D214" s="403"/>
      <c r="E214" s="412"/>
      <c r="F214" s="216" t="s">
        <v>392</v>
      </c>
      <c r="G214" s="210">
        <f t="shared" si="31"/>
        <v>0</v>
      </c>
      <c r="H214" s="236">
        <f t="shared" si="32"/>
        <v>0</v>
      </c>
      <c r="I214" s="105">
        <f t="shared" si="30"/>
        <v>0</v>
      </c>
      <c r="J214" s="106"/>
      <c r="K214" s="187"/>
      <c r="L214" s="187"/>
      <c r="M214" s="187"/>
      <c r="N214" s="187"/>
      <c r="O214" s="187"/>
      <c r="P214" s="187"/>
      <c r="Q214" s="187"/>
      <c r="R214" s="187"/>
      <c r="S214" s="229"/>
      <c r="U214" s="110">
        <f t="shared" si="33"/>
        <v>0</v>
      </c>
    </row>
    <row r="215" spans="1:21" ht="25.5">
      <c r="A215" s="418"/>
      <c r="B215" s="403"/>
      <c r="C215" s="403"/>
      <c r="D215" s="403"/>
      <c r="E215" s="412"/>
      <c r="F215" s="216" t="s">
        <v>393</v>
      </c>
      <c r="G215" s="210">
        <f t="shared" si="31"/>
        <v>0</v>
      </c>
      <c r="H215" s="236">
        <f t="shared" si="32"/>
        <v>0</v>
      </c>
      <c r="I215" s="105">
        <f t="shared" si="30"/>
        <v>0</v>
      </c>
      <c r="J215" s="106"/>
      <c r="K215" s="187"/>
      <c r="L215" s="187"/>
      <c r="M215" s="187"/>
      <c r="N215" s="187"/>
      <c r="O215" s="187"/>
      <c r="P215" s="187"/>
      <c r="Q215" s="187"/>
      <c r="R215" s="187"/>
      <c r="S215" s="229"/>
      <c r="U215" s="110">
        <f t="shared" si="33"/>
        <v>0</v>
      </c>
    </row>
    <row r="216" spans="1:21" ht="25.5">
      <c r="A216" s="418"/>
      <c r="B216" s="403"/>
      <c r="C216" s="403"/>
      <c r="D216" s="104" t="s">
        <v>394</v>
      </c>
      <c r="E216" s="412" t="s">
        <v>1363</v>
      </c>
      <c r="F216" s="216" t="s">
        <v>395</v>
      </c>
      <c r="G216" s="210">
        <f t="shared" si="31"/>
        <v>0</v>
      </c>
      <c r="H216" s="236">
        <f t="shared" si="32"/>
        <v>0</v>
      </c>
      <c r="I216" s="105">
        <f t="shared" si="30"/>
        <v>0</v>
      </c>
      <c r="J216" s="106"/>
      <c r="K216" s="187"/>
      <c r="L216" s="187"/>
      <c r="M216" s="187"/>
      <c r="N216" s="187"/>
      <c r="O216" s="187"/>
      <c r="P216" s="187"/>
      <c r="Q216" s="187"/>
      <c r="R216" s="187"/>
      <c r="S216" s="229"/>
      <c r="U216" s="110">
        <f t="shared" si="33"/>
        <v>0</v>
      </c>
    </row>
    <row r="217" spans="1:21" ht="38.25">
      <c r="A217" s="418"/>
      <c r="B217" s="403"/>
      <c r="C217" s="403"/>
      <c r="D217" s="104" t="s">
        <v>396</v>
      </c>
      <c r="E217" s="412"/>
      <c r="F217" s="219" t="s">
        <v>622</v>
      </c>
      <c r="G217" s="210">
        <f t="shared" si="31"/>
        <v>0</v>
      </c>
      <c r="H217" s="236">
        <f t="shared" si="32"/>
        <v>0</v>
      </c>
      <c r="I217" s="105">
        <f t="shared" si="30"/>
        <v>0</v>
      </c>
      <c r="J217" s="106"/>
      <c r="K217" s="187"/>
      <c r="L217" s="187"/>
      <c r="M217" s="187"/>
      <c r="N217" s="187"/>
      <c r="O217" s="187"/>
      <c r="P217" s="187"/>
      <c r="Q217" s="187"/>
      <c r="R217" s="187"/>
      <c r="S217" s="229"/>
      <c r="U217" s="110">
        <f t="shared" si="33"/>
        <v>0</v>
      </c>
    </row>
    <row r="218" spans="1:21" ht="51.75" customHeight="1">
      <c r="A218" s="418"/>
      <c r="B218" s="403"/>
      <c r="C218" s="403" t="s">
        <v>397</v>
      </c>
      <c r="D218" s="403" t="s">
        <v>398</v>
      </c>
      <c r="E218" s="412" t="s">
        <v>1363</v>
      </c>
      <c r="F218" s="216" t="s">
        <v>623</v>
      </c>
      <c r="G218" s="210">
        <f t="shared" si="31"/>
        <v>0</v>
      </c>
      <c r="H218" s="236">
        <f t="shared" si="32"/>
        <v>0</v>
      </c>
      <c r="I218" s="105">
        <f t="shared" si="30"/>
        <v>0</v>
      </c>
      <c r="J218" s="106"/>
      <c r="K218" s="187"/>
      <c r="L218" s="187"/>
      <c r="M218" s="187"/>
      <c r="N218" s="187"/>
      <c r="O218" s="187"/>
      <c r="P218" s="187"/>
      <c r="Q218" s="187"/>
      <c r="R218" s="187"/>
      <c r="S218" s="229"/>
      <c r="U218" s="110">
        <f t="shared" si="33"/>
        <v>0</v>
      </c>
    </row>
    <row r="219" spans="1:21" ht="15.75">
      <c r="A219" s="418"/>
      <c r="B219" s="403"/>
      <c r="C219" s="403"/>
      <c r="D219" s="403"/>
      <c r="E219" s="412"/>
      <c r="F219" s="216" t="s">
        <v>399</v>
      </c>
      <c r="G219" s="210">
        <f t="shared" si="31"/>
        <v>0</v>
      </c>
      <c r="H219" s="236">
        <f t="shared" si="32"/>
        <v>0</v>
      </c>
      <c r="I219" s="105">
        <f t="shared" si="30"/>
        <v>0</v>
      </c>
      <c r="J219" s="106"/>
      <c r="K219" s="187"/>
      <c r="L219" s="187"/>
      <c r="M219" s="187"/>
      <c r="N219" s="187"/>
      <c r="O219" s="187"/>
      <c r="P219" s="187"/>
      <c r="Q219" s="187"/>
      <c r="R219" s="187"/>
      <c r="S219" s="229"/>
      <c r="U219" s="110">
        <f t="shared" si="33"/>
        <v>0</v>
      </c>
    </row>
    <row r="220" spans="1:21" ht="63.75">
      <c r="A220" s="418"/>
      <c r="B220" s="403"/>
      <c r="C220" s="403" t="s">
        <v>400</v>
      </c>
      <c r="D220" s="403" t="s">
        <v>401</v>
      </c>
      <c r="E220" s="412" t="s">
        <v>1363</v>
      </c>
      <c r="F220" s="216" t="s">
        <v>402</v>
      </c>
      <c r="G220" s="210">
        <f t="shared" si="31"/>
        <v>0</v>
      </c>
      <c r="H220" s="236">
        <f t="shared" si="32"/>
        <v>0</v>
      </c>
      <c r="I220" s="105">
        <f t="shared" si="30"/>
        <v>0</v>
      </c>
      <c r="J220" s="106"/>
      <c r="K220" s="187"/>
      <c r="L220" s="187"/>
      <c r="M220" s="187"/>
      <c r="N220" s="187"/>
      <c r="O220" s="187"/>
      <c r="P220" s="187"/>
      <c r="Q220" s="187"/>
      <c r="R220" s="187"/>
      <c r="S220" s="229"/>
      <c r="U220" s="110">
        <f t="shared" si="33"/>
        <v>0</v>
      </c>
    </row>
    <row r="221" spans="1:21" ht="38.25" customHeight="1">
      <c r="A221" s="418"/>
      <c r="B221" s="403"/>
      <c r="C221" s="403"/>
      <c r="D221" s="403"/>
      <c r="E221" s="412"/>
      <c r="F221" s="216" t="s">
        <v>624</v>
      </c>
      <c r="G221" s="210">
        <f t="shared" si="31"/>
        <v>0</v>
      </c>
      <c r="H221" s="236">
        <f t="shared" si="32"/>
        <v>0</v>
      </c>
      <c r="I221" s="105">
        <f t="shared" si="30"/>
        <v>0</v>
      </c>
      <c r="J221" s="106"/>
      <c r="K221" s="187"/>
      <c r="L221" s="187"/>
      <c r="M221" s="187"/>
      <c r="N221" s="187"/>
      <c r="O221" s="187"/>
      <c r="P221" s="187"/>
      <c r="Q221" s="187"/>
      <c r="R221" s="187"/>
      <c r="S221" s="229"/>
      <c r="U221" s="110">
        <f t="shared" si="33"/>
        <v>0</v>
      </c>
    </row>
    <row r="222" spans="1:21" ht="25.5">
      <c r="A222" s="418"/>
      <c r="B222" s="403"/>
      <c r="C222" s="104" t="s">
        <v>403</v>
      </c>
      <c r="D222" s="104" t="s">
        <v>625</v>
      </c>
      <c r="E222" s="192" t="s">
        <v>1363</v>
      </c>
      <c r="F222" s="216" t="s">
        <v>404</v>
      </c>
      <c r="G222" s="210">
        <f t="shared" si="31"/>
        <v>0</v>
      </c>
      <c r="H222" s="236">
        <f t="shared" si="32"/>
        <v>0</v>
      </c>
      <c r="I222" s="105">
        <f t="shared" si="30"/>
        <v>0</v>
      </c>
      <c r="J222" s="106"/>
      <c r="K222" s="187"/>
      <c r="L222" s="187"/>
      <c r="M222" s="187"/>
      <c r="N222" s="187"/>
      <c r="O222" s="187"/>
      <c r="P222" s="187"/>
      <c r="Q222" s="187"/>
      <c r="R222" s="187"/>
      <c r="S222" s="229"/>
      <c r="U222" s="110">
        <f t="shared" si="33"/>
        <v>0</v>
      </c>
    </row>
    <row r="223" spans="1:21" ht="26.25" customHeight="1">
      <c r="A223" s="418"/>
      <c r="B223" s="403"/>
      <c r="C223" s="403" t="s">
        <v>405</v>
      </c>
      <c r="D223" s="402" t="s">
        <v>626</v>
      </c>
      <c r="E223" s="412" t="s">
        <v>1363</v>
      </c>
      <c r="F223" s="216" t="s">
        <v>406</v>
      </c>
      <c r="G223" s="210">
        <f t="shared" si="31"/>
        <v>0</v>
      </c>
      <c r="H223" s="236">
        <f t="shared" si="32"/>
        <v>0</v>
      </c>
      <c r="I223" s="105">
        <f t="shared" si="30"/>
        <v>0</v>
      </c>
      <c r="J223" s="106"/>
      <c r="K223" s="187"/>
      <c r="L223" s="187"/>
      <c r="M223" s="187"/>
      <c r="N223" s="187"/>
      <c r="O223" s="187"/>
      <c r="P223" s="187"/>
      <c r="Q223" s="187"/>
      <c r="R223" s="187"/>
      <c r="S223" s="229"/>
      <c r="U223" s="110">
        <f t="shared" si="33"/>
        <v>0</v>
      </c>
    </row>
    <row r="224" spans="1:21" ht="25.5">
      <c r="A224" s="418"/>
      <c r="B224" s="403"/>
      <c r="C224" s="403"/>
      <c r="D224" s="402"/>
      <c r="E224" s="412"/>
      <c r="F224" s="216" t="s">
        <v>407</v>
      </c>
      <c r="G224" s="210">
        <f t="shared" si="31"/>
        <v>0</v>
      </c>
      <c r="H224" s="236">
        <f t="shared" si="32"/>
        <v>0</v>
      </c>
      <c r="I224" s="105">
        <f t="shared" si="30"/>
        <v>0</v>
      </c>
      <c r="J224" s="106"/>
      <c r="K224" s="187"/>
      <c r="L224" s="187"/>
      <c r="M224" s="187"/>
      <c r="N224" s="187"/>
      <c r="O224" s="187"/>
      <c r="P224" s="187"/>
      <c r="Q224" s="187"/>
      <c r="R224" s="187"/>
      <c r="S224" s="229"/>
      <c r="U224" s="110">
        <f t="shared" si="33"/>
        <v>0</v>
      </c>
    </row>
    <row r="225" spans="1:21" ht="15.75">
      <c r="A225" s="418"/>
      <c r="B225" s="403"/>
      <c r="C225" s="403"/>
      <c r="D225" s="402"/>
      <c r="E225" s="412"/>
      <c r="F225" s="216" t="s">
        <v>1332</v>
      </c>
      <c r="G225" s="210">
        <f t="shared" si="31"/>
        <v>0</v>
      </c>
      <c r="H225" s="236">
        <f t="shared" si="32"/>
        <v>0</v>
      </c>
      <c r="I225" s="105">
        <f t="shared" si="30"/>
        <v>0</v>
      </c>
      <c r="J225" s="106"/>
      <c r="K225" s="187"/>
      <c r="L225" s="187"/>
      <c r="M225" s="187"/>
      <c r="N225" s="187"/>
      <c r="O225" s="187"/>
      <c r="P225" s="187"/>
      <c r="Q225" s="187"/>
      <c r="R225" s="187"/>
      <c r="S225" s="229"/>
      <c r="U225" s="110">
        <f t="shared" si="33"/>
        <v>0</v>
      </c>
    </row>
    <row r="226" spans="1:21" ht="25.5">
      <c r="A226" s="418"/>
      <c r="B226" s="403"/>
      <c r="C226" s="403"/>
      <c r="D226" s="402"/>
      <c r="E226" s="412"/>
      <c r="F226" s="216" t="s">
        <v>1333</v>
      </c>
      <c r="G226" s="210">
        <f t="shared" si="31"/>
        <v>0</v>
      </c>
      <c r="H226" s="236">
        <f t="shared" si="32"/>
        <v>0</v>
      </c>
      <c r="I226" s="105">
        <f t="shared" si="30"/>
        <v>0</v>
      </c>
      <c r="J226" s="106"/>
      <c r="K226" s="187"/>
      <c r="L226" s="187"/>
      <c r="M226" s="187"/>
      <c r="N226" s="187"/>
      <c r="O226" s="187"/>
      <c r="P226" s="187"/>
      <c r="Q226" s="187"/>
      <c r="R226" s="187"/>
      <c r="S226" s="229"/>
      <c r="U226" s="110">
        <f t="shared" si="33"/>
        <v>0</v>
      </c>
    </row>
    <row r="227" spans="1:21" ht="25.5">
      <c r="A227" s="418"/>
      <c r="B227" s="403"/>
      <c r="C227" s="403"/>
      <c r="D227" s="104" t="s">
        <v>627</v>
      </c>
      <c r="E227" s="192" t="s">
        <v>1363</v>
      </c>
      <c r="F227" s="216" t="s">
        <v>628</v>
      </c>
      <c r="G227" s="210">
        <f t="shared" si="31"/>
        <v>0</v>
      </c>
      <c r="H227" s="236">
        <f t="shared" si="32"/>
        <v>0</v>
      </c>
      <c r="I227" s="105">
        <f t="shared" si="30"/>
        <v>0</v>
      </c>
      <c r="J227" s="106"/>
      <c r="K227" s="187"/>
      <c r="L227" s="187"/>
      <c r="M227" s="187"/>
      <c r="N227" s="187"/>
      <c r="O227" s="187"/>
      <c r="P227" s="187"/>
      <c r="Q227" s="187"/>
      <c r="R227" s="187"/>
      <c r="S227" s="229"/>
      <c r="U227" s="110">
        <f t="shared" si="33"/>
        <v>0</v>
      </c>
    </row>
    <row r="228" spans="1:21" ht="39" customHeight="1">
      <c r="A228" s="418"/>
      <c r="B228" s="403"/>
      <c r="C228" s="403" t="s">
        <v>1334</v>
      </c>
      <c r="D228" s="402" t="s">
        <v>629</v>
      </c>
      <c r="E228" s="412" t="s">
        <v>1363</v>
      </c>
      <c r="F228" s="216" t="s">
        <v>630</v>
      </c>
      <c r="G228" s="210">
        <f t="shared" si="31"/>
        <v>0</v>
      </c>
      <c r="H228" s="236">
        <f t="shared" si="32"/>
        <v>0</v>
      </c>
      <c r="I228" s="105">
        <f t="shared" si="30"/>
        <v>0</v>
      </c>
      <c r="J228" s="106"/>
      <c r="K228" s="187"/>
      <c r="L228" s="187"/>
      <c r="M228" s="187"/>
      <c r="N228" s="187"/>
      <c r="O228" s="187"/>
      <c r="P228" s="187"/>
      <c r="Q228" s="187"/>
      <c r="R228" s="187"/>
      <c r="S228" s="229"/>
      <c r="U228" s="110">
        <f t="shared" si="33"/>
        <v>0</v>
      </c>
    </row>
    <row r="229" spans="1:21" ht="15.75" customHeight="1">
      <c r="A229" s="418"/>
      <c r="B229" s="403"/>
      <c r="C229" s="403"/>
      <c r="D229" s="402"/>
      <c r="E229" s="412"/>
      <c r="F229" s="216" t="s">
        <v>406</v>
      </c>
      <c r="G229" s="210">
        <f t="shared" si="31"/>
        <v>0</v>
      </c>
      <c r="H229" s="236">
        <f t="shared" si="32"/>
        <v>0</v>
      </c>
      <c r="I229" s="105">
        <f t="shared" si="30"/>
        <v>0</v>
      </c>
      <c r="J229" s="106"/>
      <c r="K229" s="187"/>
      <c r="L229" s="187"/>
      <c r="M229" s="187"/>
      <c r="N229" s="187"/>
      <c r="O229" s="187"/>
      <c r="P229" s="187"/>
      <c r="Q229" s="187"/>
      <c r="R229" s="187"/>
      <c r="S229" s="229"/>
      <c r="U229" s="110">
        <f t="shared" si="33"/>
        <v>0</v>
      </c>
    </row>
    <row r="230" spans="1:21" ht="25.5">
      <c r="A230" s="418"/>
      <c r="B230" s="403"/>
      <c r="C230" s="403"/>
      <c r="D230" s="402"/>
      <c r="E230" s="412"/>
      <c r="F230" s="216" t="s">
        <v>1335</v>
      </c>
      <c r="G230" s="210">
        <f t="shared" si="31"/>
        <v>0</v>
      </c>
      <c r="H230" s="236">
        <f t="shared" si="32"/>
        <v>0</v>
      </c>
      <c r="I230" s="105">
        <f t="shared" si="30"/>
        <v>0</v>
      </c>
      <c r="J230" s="106"/>
      <c r="K230" s="187"/>
      <c r="L230" s="187"/>
      <c r="M230" s="187"/>
      <c r="N230" s="187"/>
      <c r="O230" s="187"/>
      <c r="P230" s="187"/>
      <c r="Q230" s="187"/>
      <c r="R230" s="187"/>
      <c r="S230" s="229"/>
      <c r="U230" s="110">
        <f t="shared" si="33"/>
        <v>0</v>
      </c>
    </row>
    <row r="231" spans="1:21" ht="25.5">
      <c r="A231" s="418"/>
      <c r="B231" s="403"/>
      <c r="C231" s="403"/>
      <c r="D231" s="402"/>
      <c r="E231" s="412"/>
      <c r="F231" s="216" t="s">
        <v>1336</v>
      </c>
      <c r="G231" s="210">
        <f t="shared" si="31"/>
        <v>0</v>
      </c>
      <c r="H231" s="236">
        <f t="shared" si="32"/>
        <v>0</v>
      </c>
      <c r="I231" s="105">
        <f t="shared" si="30"/>
        <v>0</v>
      </c>
      <c r="J231" s="106"/>
      <c r="K231" s="187"/>
      <c r="L231" s="187"/>
      <c r="M231" s="187"/>
      <c r="N231" s="187"/>
      <c r="O231" s="187"/>
      <c r="P231" s="187"/>
      <c r="Q231" s="187"/>
      <c r="R231" s="187"/>
      <c r="S231" s="229"/>
      <c r="U231" s="110">
        <f t="shared" si="33"/>
        <v>0</v>
      </c>
    </row>
    <row r="232" spans="1:21" ht="25.5">
      <c r="A232" s="418"/>
      <c r="B232" s="403"/>
      <c r="C232" s="403" t="s">
        <v>1337</v>
      </c>
      <c r="D232" s="403" t="s">
        <v>631</v>
      </c>
      <c r="E232" s="412" t="s">
        <v>1363</v>
      </c>
      <c r="F232" s="216" t="s">
        <v>1338</v>
      </c>
      <c r="G232" s="210">
        <f t="shared" si="31"/>
        <v>0</v>
      </c>
      <c r="H232" s="236">
        <f t="shared" si="32"/>
        <v>0</v>
      </c>
      <c r="I232" s="105">
        <f t="shared" si="30"/>
        <v>0</v>
      </c>
      <c r="J232" s="106"/>
      <c r="K232" s="187"/>
      <c r="L232" s="187"/>
      <c r="M232" s="187"/>
      <c r="N232" s="187"/>
      <c r="O232" s="187"/>
      <c r="P232" s="187"/>
      <c r="Q232" s="187"/>
      <c r="R232" s="187"/>
      <c r="S232" s="229"/>
      <c r="U232" s="110">
        <f t="shared" si="33"/>
        <v>0</v>
      </c>
    </row>
    <row r="233" spans="1:21" ht="38.25">
      <c r="A233" s="418"/>
      <c r="B233" s="403"/>
      <c r="C233" s="403"/>
      <c r="D233" s="403"/>
      <c r="E233" s="412"/>
      <c r="F233" s="216" t="s">
        <v>1339</v>
      </c>
      <c r="G233" s="210">
        <f t="shared" si="31"/>
        <v>0</v>
      </c>
      <c r="H233" s="236">
        <f t="shared" si="32"/>
        <v>0</v>
      </c>
      <c r="I233" s="105">
        <f t="shared" si="30"/>
        <v>0</v>
      </c>
      <c r="J233" s="106"/>
      <c r="K233" s="187"/>
      <c r="L233" s="187"/>
      <c r="M233" s="187"/>
      <c r="N233" s="187"/>
      <c r="O233" s="187"/>
      <c r="P233" s="187"/>
      <c r="Q233" s="187"/>
      <c r="R233" s="187"/>
      <c r="S233" s="229"/>
      <c r="U233" s="110">
        <f t="shared" si="33"/>
        <v>0</v>
      </c>
    </row>
    <row r="234" spans="1:21" ht="38.25">
      <c r="A234" s="418"/>
      <c r="B234" s="403"/>
      <c r="C234" s="104" t="s">
        <v>1340</v>
      </c>
      <c r="D234" s="104" t="s">
        <v>1341</v>
      </c>
      <c r="E234" s="192" t="s">
        <v>1363</v>
      </c>
      <c r="F234" s="216" t="s">
        <v>632</v>
      </c>
      <c r="G234" s="210">
        <f t="shared" si="31"/>
        <v>0</v>
      </c>
      <c r="H234" s="236">
        <f t="shared" si="32"/>
        <v>0</v>
      </c>
      <c r="I234" s="105">
        <f t="shared" si="30"/>
        <v>0</v>
      </c>
      <c r="J234" s="106"/>
      <c r="K234" s="187"/>
      <c r="L234" s="187"/>
      <c r="M234" s="187"/>
      <c r="N234" s="187"/>
      <c r="O234" s="187"/>
      <c r="P234" s="187"/>
      <c r="Q234" s="187"/>
      <c r="R234" s="187"/>
      <c r="S234" s="229"/>
      <c r="U234" s="110">
        <f t="shared" si="33"/>
        <v>0</v>
      </c>
    </row>
    <row r="235" spans="1:21" ht="25.5">
      <c r="A235" s="418"/>
      <c r="B235" s="403"/>
      <c r="C235" s="403" t="s">
        <v>1342</v>
      </c>
      <c r="D235" s="104" t="s">
        <v>1343</v>
      </c>
      <c r="E235" s="192" t="s">
        <v>1363</v>
      </c>
      <c r="F235" s="216" t="s">
        <v>1344</v>
      </c>
      <c r="G235" s="210">
        <f t="shared" si="31"/>
        <v>0</v>
      </c>
      <c r="H235" s="236">
        <f t="shared" si="32"/>
        <v>0</v>
      </c>
      <c r="I235" s="105">
        <f t="shared" si="30"/>
        <v>0</v>
      </c>
      <c r="J235" s="106"/>
      <c r="K235" s="187"/>
      <c r="L235" s="187"/>
      <c r="M235" s="187"/>
      <c r="N235" s="187"/>
      <c r="O235" s="187"/>
      <c r="P235" s="187"/>
      <c r="Q235" s="187"/>
      <c r="R235" s="187"/>
      <c r="S235" s="229"/>
      <c r="U235" s="110">
        <f t="shared" si="33"/>
        <v>0</v>
      </c>
    </row>
    <row r="236" spans="1:21" ht="51">
      <c r="A236" s="418"/>
      <c r="B236" s="403"/>
      <c r="C236" s="403"/>
      <c r="D236" s="403" t="s">
        <v>1345</v>
      </c>
      <c r="E236" s="412" t="s">
        <v>1363</v>
      </c>
      <c r="F236" s="216" t="s">
        <v>633</v>
      </c>
      <c r="G236" s="210">
        <f t="shared" si="31"/>
        <v>0</v>
      </c>
      <c r="H236" s="236">
        <f t="shared" si="32"/>
        <v>0</v>
      </c>
      <c r="I236" s="105">
        <f t="shared" si="30"/>
        <v>0</v>
      </c>
      <c r="J236" s="106"/>
      <c r="K236" s="187"/>
      <c r="L236" s="187"/>
      <c r="M236" s="187"/>
      <c r="N236" s="187"/>
      <c r="O236" s="187"/>
      <c r="P236" s="187"/>
      <c r="Q236" s="187"/>
      <c r="R236" s="187"/>
      <c r="S236" s="229"/>
      <c r="U236" s="110">
        <f t="shared" si="33"/>
        <v>0</v>
      </c>
    </row>
    <row r="237" spans="1:21" ht="38.25">
      <c r="A237" s="418"/>
      <c r="B237" s="403"/>
      <c r="C237" s="403"/>
      <c r="D237" s="403"/>
      <c r="E237" s="412"/>
      <c r="F237" s="216" t="s">
        <v>634</v>
      </c>
      <c r="G237" s="210">
        <f t="shared" si="31"/>
        <v>0</v>
      </c>
      <c r="H237" s="236">
        <f t="shared" si="32"/>
        <v>0</v>
      </c>
      <c r="I237" s="105">
        <f t="shared" si="30"/>
        <v>0</v>
      </c>
      <c r="J237" s="106"/>
      <c r="K237" s="187"/>
      <c r="L237" s="187"/>
      <c r="M237" s="187"/>
      <c r="N237" s="187"/>
      <c r="O237" s="187"/>
      <c r="P237" s="187"/>
      <c r="Q237" s="187"/>
      <c r="R237" s="187"/>
      <c r="S237" s="229"/>
      <c r="U237" s="110">
        <f t="shared" si="33"/>
        <v>0</v>
      </c>
    </row>
    <row r="238" spans="1:21" ht="38.25">
      <c r="A238" s="418"/>
      <c r="B238" s="403"/>
      <c r="C238" s="403"/>
      <c r="D238" s="104" t="s">
        <v>1346</v>
      </c>
      <c r="E238" s="412" t="s">
        <v>1363</v>
      </c>
      <c r="F238" s="216" t="s">
        <v>1347</v>
      </c>
      <c r="G238" s="210">
        <f t="shared" si="31"/>
        <v>0</v>
      </c>
      <c r="H238" s="236">
        <f t="shared" si="32"/>
        <v>0</v>
      </c>
      <c r="I238" s="105">
        <f t="shared" si="30"/>
        <v>0</v>
      </c>
      <c r="J238" s="106"/>
      <c r="K238" s="187"/>
      <c r="L238" s="187"/>
      <c r="M238" s="187"/>
      <c r="N238" s="187"/>
      <c r="O238" s="187"/>
      <c r="P238" s="187"/>
      <c r="Q238" s="187"/>
      <c r="R238" s="187"/>
      <c r="S238" s="229"/>
      <c r="U238" s="110">
        <f t="shared" si="33"/>
        <v>0</v>
      </c>
    </row>
    <row r="239" spans="1:21" ht="25.5" customHeight="1">
      <c r="A239" s="418"/>
      <c r="B239" s="403"/>
      <c r="C239" s="403"/>
      <c r="D239" s="104" t="s">
        <v>1348</v>
      </c>
      <c r="E239" s="412"/>
      <c r="F239" s="216" t="s">
        <v>52</v>
      </c>
      <c r="G239" s="210">
        <f t="shared" si="31"/>
        <v>0</v>
      </c>
      <c r="H239" s="236">
        <f t="shared" si="32"/>
        <v>0</v>
      </c>
      <c r="I239" s="105">
        <f t="shared" si="30"/>
        <v>0</v>
      </c>
      <c r="J239" s="106"/>
      <c r="K239" s="187"/>
      <c r="L239" s="187"/>
      <c r="M239" s="187"/>
      <c r="N239" s="187"/>
      <c r="O239" s="187"/>
      <c r="P239" s="187"/>
      <c r="Q239" s="187"/>
      <c r="R239" s="187"/>
      <c r="S239" s="229"/>
      <c r="U239" s="110">
        <f t="shared" si="33"/>
        <v>0</v>
      </c>
    </row>
    <row r="240" spans="1:21" ht="25.5">
      <c r="A240" s="418"/>
      <c r="B240" s="403"/>
      <c r="C240" s="104" t="s">
        <v>1349</v>
      </c>
      <c r="D240" s="104" t="s">
        <v>635</v>
      </c>
      <c r="E240" s="192" t="s">
        <v>1363</v>
      </c>
      <c r="F240" s="216" t="s">
        <v>1350</v>
      </c>
      <c r="G240" s="210">
        <f t="shared" si="31"/>
        <v>0</v>
      </c>
      <c r="H240" s="236">
        <f t="shared" si="32"/>
        <v>0</v>
      </c>
      <c r="I240" s="105">
        <f t="shared" si="30"/>
        <v>0</v>
      </c>
      <c r="J240" s="106"/>
      <c r="K240" s="187"/>
      <c r="L240" s="187"/>
      <c r="M240" s="187"/>
      <c r="N240" s="187"/>
      <c r="O240" s="187"/>
      <c r="P240" s="187"/>
      <c r="Q240" s="187"/>
      <c r="R240" s="187"/>
      <c r="S240" s="229"/>
      <c r="U240" s="110">
        <f t="shared" si="33"/>
        <v>0</v>
      </c>
    </row>
    <row r="241" spans="1:21" ht="25.5">
      <c r="A241" s="418"/>
      <c r="B241" s="403"/>
      <c r="C241" s="104" t="s">
        <v>1351</v>
      </c>
      <c r="D241" s="104" t="s">
        <v>636</v>
      </c>
      <c r="E241" s="192" t="s">
        <v>1363</v>
      </c>
      <c r="F241" s="216" t="s">
        <v>637</v>
      </c>
      <c r="G241" s="210">
        <f t="shared" si="31"/>
        <v>0</v>
      </c>
      <c r="H241" s="236">
        <f t="shared" si="32"/>
        <v>0</v>
      </c>
      <c r="I241" s="105">
        <f t="shared" si="30"/>
        <v>0</v>
      </c>
      <c r="J241" s="106"/>
      <c r="K241" s="187"/>
      <c r="L241" s="187"/>
      <c r="M241" s="187"/>
      <c r="N241" s="187"/>
      <c r="O241" s="187"/>
      <c r="P241" s="187"/>
      <c r="Q241" s="187"/>
      <c r="R241" s="187"/>
      <c r="S241" s="229"/>
      <c r="U241" s="110">
        <f t="shared" si="33"/>
        <v>0</v>
      </c>
    </row>
    <row r="242" spans="1:21" ht="38.25">
      <c r="A242" s="418"/>
      <c r="B242" s="403"/>
      <c r="C242" s="403" t="s">
        <v>1352</v>
      </c>
      <c r="D242" s="403" t="s">
        <v>1353</v>
      </c>
      <c r="E242" s="412" t="s">
        <v>1363</v>
      </c>
      <c r="F242" s="216" t="s">
        <v>638</v>
      </c>
      <c r="G242" s="210">
        <f t="shared" si="31"/>
        <v>0</v>
      </c>
      <c r="H242" s="236">
        <f t="shared" si="32"/>
        <v>0</v>
      </c>
      <c r="I242" s="105">
        <f t="shared" si="30"/>
        <v>0</v>
      </c>
      <c r="J242" s="106"/>
      <c r="K242" s="187"/>
      <c r="L242" s="187"/>
      <c r="M242" s="187"/>
      <c r="N242" s="187"/>
      <c r="O242" s="187"/>
      <c r="P242" s="187"/>
      <c r="Q242" s="187"/>
      <c r="R242" s="187"/>
      <c r="S242" s="229"/>
      <c r="U242" s="110">
        <f t="shared" si="33"/>
        <v>0</v>
      </c>
    </row>
    <row r="243" spans="1:21" ht="25.5">
      <c r="A243" s="418"/>
      <c r="B243" s="403"/>
      <c r="C243" s="403"/>
      <c r="D243" s="403"/>
      <c r="E243" s="412"/>
      <c r="F243" s="216" t="s">
        <v>1354</v>
      </c>
      <c r="G243" s="210">
        <f t="shared" si="31"/>
        <v>0</v>
      </c>
      <c r="H243" s="236">
        <f t="shared" si="32"/>
        <v>0</v>
      </c>
      <c r="I243" s="105">
        <f t="shared" si="30"/>
        <v>0</v>
      </c>
      <c r="J243" s="106"/>
      <c r="K243" s="187"/>
      <c r="L243" s="187"/>
      <c r="M243" s="187"/>
      <c r="N243" s="187"/>
      <c r="O243" s="187"/>
      <c r="P243" s="187"/>
      <c r="Q243" s="187"/>
      <c r="R243" s="187"/>
      <c r="S243" s="229"/>
      <c r="U243" s="110">
        <f t="shared" si="33"/>
        <v>0</v>
      </c>
    </row>
    <row r="244" spans="1:21" ht="15.75">
      <c r="A244" s="418"/>
      <c r="B244" s="403"/>
      <c r="C244" s="403" t="s">
        <v>1355</v>
      </c>
      <c r="D244" s="104" t="s">
        <v>1356</v>
      </c>
      <c r="E244" s="412" t="s">
        <v>1363</v>
      </c>
      <c r="F244" s="216" t="s">
        <v>639</v>
      </c>
      <c r="G244" s="210">
        <f t="shared" si="31"/>
        <v>0</v>
      </c>
      <c r="H244" s="236">
        <f t="shared" si="32"/>
        <v>0</v>
      </c>
      <c r="I244" s="105">
        <f t="shared" si="30"/>
        <v>0</v>
      </c>
      <c r="J244" s="106"/>
      <c r="K244" s="187"/>
      <c r="L244" s="187"/>
      <c r="M244" s="187"/>
      <c r="N244" s="187"/>
      <c r="O244" s="187"/>
      <c r="P244" s="187"/>
      <c r="Q244" s="187"/>
      <c r="R244" s="187"/>
      <c r="S244" s="229"/>
      <c r="U244" s="110">
        <f t="shared" si="33"/>
        <v>0</v>
      </c>
    </row>
    <row r="245" spans="1:21" ht="38.25" customHeight="1">
      <c r="A245" s="418"/>
      <c r="B245" s="403"/>
      <c r="C245" s="403"/>
      <c r="D245" s="104" t="s">
        <v>1357</v>
      </c>
      <c r="E245" s="412"/>
      <c r="F245" s="216" t="s">
        <v>1358</v>
      </c>
      <c r="G245" s="210">
        <f t="shared" si="31"/>
        <v>0</v>
      </c>
      <c r="H245" s="236">
        <f t="shared" si="32"/>
        <v>0</v>
      </c>
      <c r="I245" s="105">
        <f t="shared" si="30"/>
        <v>0</v>
      </c>
      <c r="J245" s="106"/>
      <c r="K245" s="187"/>
      <c r="L245" s="187"/>
      <c r="M245" s="187"/>
      <c r="N245" s="187"/>
      <c r="O245" s="187"/>
      <c r="P245" s="187"/>
      <c r="Q245" s="187"/>
      <c r="R245" s="187"/>
      <c r="S245" s="229"/>
      <c r="U245" s="110">
        <f t="shared" si="33"/>
        <v>0</v>
      </c>
    </row>
    <row r="246" spans="1:21" ht="38.25">
      <c r="A246" s="418"/>
      <c r="B246" s="403"/>
      <c r="C246" s="403" t="s">
        <v>454</v>
      </c>
      <c r="D246" s="403" t="s">
        <v>1359</v>
      </c>
      <c r="E246" s="412" t="s">
        <v>1363</v>
      </c>
      <c r="F246" s="216" t="s">
        <v>1360</v>
      </c>
      <c r="G246" s="210">
        <f t="shared" si="31"/>
        <v>0</v>
      </c>
      <c r="H246" s="236">
        <f t="shared" si="32"/>
        <v>0</v>
      </c>
      <c r="I246" s="105">
        <f t="shared" si="30"/>
        <v>0</v>
      </c>
      <c r="J246" s="106"/>
      <c r="K246" s="187"/>
      <c r="L246" s="187"/>
      <c r="M246" s="187"/>
      <c r="N246" s="187"/>
      <c r="O246" s="187"/>
      <c r="P246" s="187"/>
      <c r="Q246" s="187"/>
      <c r="R246" s="187"/>
      <c r="S246" s="229"/>
      <c r="U246" s="110">
        <f t="shared" si="33"/>
        <v>0</v>
      </c>
    </row>
    <row r="247" spans="1:21" ht="51">
      <c r="A247" s="418"/>
      <c r="B247" s="403"/>
      <c r="C247" s="403"/>
      <c r="D247" s="403"/>
      <c r="E247" s="412"/>
      <c r="F247" s="216" t="s">
        <v>1361</v>
      </c>
      <c r="G247" s="210">
        <f t="shared" si="31"/>
        <v>0</v>
      </c>
      <c r="H247" s="236">
        <f t="shared" si="32"/>
        <v>0</v>
      </c>
      <c r="I247" s="105">
        <f t="shared" si="30"/>
        <v>0</v>
      </c>
      <c r="J247" s="106"/>
      <c r="K247" s="187"/>
      <c r="L247" s="187"/>
      <c r="M247" s="187"/>
      <c r="N247" s="187"/>
      <c r="O247" s="187"/>
      <c r="P247" s="187"/>
      <c r="Q247" s="187"/>
      <c r="R247" s="187"/>
      <c r="S247" s="229"/>
      <c r="U247" s="110">
        <f t="shared" si="33"/>
        <v>0</v>
      </c>
    </row>
    <row r="248" spans="1:21" ht="115.5" customHeight="1">
      <c r="A248" s="418"/>
      <c r="B248" s="403"/>
      <c r="C248" s="416" t="s">
        <v>1362</v>
      </c>
      <c r="D248" s="416" t="s">
        <v>1040</v>
      </c>
      <c r="E248" s="406" t="s">
        <v>1363</v>
      </c>
      <c r="F248" s="219" t="s">
        <v>640</v>
      </c>
      <c r="G248" s="210">
        <f t="shared" si="31"/>
        <v>0</v>
      </c>
      <c r="H248" s="236">
        <f t="shared" si="32"/>
        <v>0</v>
      </c>
      <c r="I248" s="105">
        <f t="shared" si="30"/>
        <v>0</v>
      </c>
      <c r="J248" s="106"/>
      <c r="K248" s="187"/>
      <c r="L248" s="187"/>
      <c r="M248" s="187"/>
      <c r="N248" s="187"/>
      <c r="O248" s="187"/>
      <c r="P248" s="187"/>
      <c r="Q248" s="187"/>
      <c r="R248" s="187"/>
      <c r="S248" s="229"/>
      <c r="U248" s="110">
        <f t="shared" si="33"/>
        <v>0</v>
      </c>
    </row>
    <row r="249" spans="1:21" ht="76.5" customHeight="1">
      <c r="A249" s="418"/>
      <c r="B249" s="403"/>
      <c r="C249" s="416"/>
      <c r="D249" s="416"/>
      <c r="E249" s="406"/>
      <c r="F249" s="219" t="s">
        <v>641</v>
      </c>
      <c r="G249" s="210">
        <f t="shared" si="31"/>
        <v>0</v>
      </c>
      <c r="H249" s="236">
        <f t="shared" si="32"/>
        <v>0</v>
      </c>
      <c r="I249" s="105">
        <f t="shared" si="30"/>
        <v>0</v>
      </c>
      <c r="J249" s="106"/>
      <c r="K249" s="187"/>
      <c r="L249" s="187"/>
      <c r="M249" s="187"/>
      <c r="N249" s="187"/>
      <c r="O249" s="187"/>
      <c r="P249" s="187"/>
      <c r="Q249" s="187"/>
      <c r="R249" s="187"/>
      <c r="S249" s="229"/>
      <c r="U249" s="110">
        <f t="shared" si="33"/>
        <v>0</v>
      </c>
    </row>
    <row r="250" spans="1:21" ht="15.75">
      <c r="A250" s="418"/>
      <c r="B250" s="403"/>
      <c r="C250" s="416"/>
      <c r="D250" s="416"/>
      <c r="E250" s="406"/>
      <c r="F250" s="219" t="s">
        <v>52</v>
      </c>
      <c r="G250" s="210">
        <f t="shared" si="31"/>
        <v>0</v>
      </c>
      <c r="H250" s="236">
        <f t="shared" si="32"/>
        <v>0</v>
      </c>
      <c r="I250" s="105">
        <f t="shared" si="30"/>
        <v>0</v>
      </c>
      <c r="J250" s="106"/>
      <c r="K250" s="187"/>
      <c r="L250" s="187"/>
      <c r="M250" s="187"/>
      <c r="N250" s="187"/>
      <c r="O250" s="187"/>
      <c r="P250" s="187"/>
      <c r="Q250" s="187"/>
      <c r="R250" s="187"/>
      <c r="S250" s="229"/>
      <c r="U250" s="110">
        <f t="shared" si="33"/>
        <v>0</v>
      </c>
    </row>
    <row r="251" spans="1:21" ht="127.5" customHeight="1">
      <c r="A251" s="418"/>
      <c r="B251" s="403"/>
      <c r="C251" s="403" t="s">
        <v>1362</v>
      </c>
      <c r="D251" s="402" t="s">
        <v>1041</v>
      </c>
      <c r="E251" s="412" t="s">
        <v>1363</v>
      </c>
      <c r="F251" s="216" t="s">
        <v>1042</v>
      </c>
      <c r="G251" s="210">
        <f t="shared" si="31"/>
        <v>0</v>
      </c>
      <c r="H251" s="236">
        <f t="shared" si="32"/>
        <v>0</v>
      </c>
      <c r="I251" s="105">
        <f t="shared" si="30"/>
        <v>0</v>
      </c>
      <c r="J251" s="106"/>
      <c r="K251" s="187"/>
      <c r="L251" s="187"/>
      <c r="M251" s="187"/>
      <c r="N251" s="187"/>
      <c r="O251" s="187"/>
      <c r="P251" s="187"/>
      <c r="Q251" s="187"/>
      <c r="R251" s="187"/>
      <c r="S251" s="229"/>
      <c r="U251" s="110">
        <f t="shared" si="33"/>
        <v>0</v>
      </c>
    </row>
    <row r="252" spans="1:21" ht="15.75">
      <c r="A252" s="418"/>
      <c r="B252" s="403"/>
      <c r="C252" s="403"/>
      <c r="D252" s="402"/>
      <c r="E252" s="412"/>
      <c r="F252" s="216" t="s">
        <v>1043</v>
      </c>
      <c r="G252" s="210">
        <f t="shared" si="31"/>
        <v>0</v>
      </c>
      <c r="H252" s="236">
        <f t="shared" si="32"/>
        <v>0</v>
      </c>
      <c r="I252" s="105">
        <f t="shared" si="30"/>
        <v>0</v>
      </c>
      <c r="J252" s="106"/>
      <c r="K252" s="187"/>
      <c r="L252" s="187"/>
      <c r="M252" s="187"/>
      <c r="N252" s="187"/>
      <c r="O252" s="187"/>
      <c r="P252" s="187"/>
      <c r="Q252" s="187"/>
      <c r="R252" s="187"/>
      <c r="S252" s="229"/>
      <c r="U252" s="110">
        <f t="shared" si="33"/>
        <v>0</v>
      </c>
    </row>
    <row r="253" spans="1:21" ht="51">
      <c r="A253" s="418"/>
      <c r="B253" s="403"/>
      <c r="C253" s="104" t="s">
        <v>1044</v>
      </c>
      <c r="D253" s="103" t="s">
        <v>642</v>
      </c>
      <c r="E253" s="192" t="s">
        <v>1363</v>
      </c>
      <c r="F253" s="216" t="s">
        <v>643</v>
      </c>
      <c r="G253" s="210">
        <f t="shared" si="31"/>
        <v>0</v>
      </c>
      <c r="H253" s="236">
        <f t="shared" si="32"/>
        <v>0</v>
      </c>
      <c r="I253" s="105">
        <f t="shared" si="30"/>
        <v>0</v>
      </c>
      <c r="J253" s="106"/>
      <c r="K253" s="187"/>
      <c r="L253" s="187"/>
      <c r="M253" s="187"/>
      <c r="N253" s="187"/>
      <c r="O253" s="187"/>
      <c r="P253" s="187"/>
      <c r="Q253" s="187"/>
      <c r="R253" s="187"/>
      <c r="S253" s="229"/>
      <c r="U253" s="110">
        <f t="shared" si="33"/>
        <v>0</v>
      </c>
    </row>
    <row r="254" spans="1:21" ht="39" customHeight="1">
      <c r="A254" s="418"/>
      <c r="B254" s="403"/>
      <c r="C254" s="416" t="s">
        <v>1045</v>
      </c>
      <c r="D254" s="408" t="s">
        <v>1046</v>
      </c>
      <c r="E254" s="406" t="s">
        <v>1363</v>
      </c>
      <c r="F254" s="219" t="s">
        <v>644</v>
      </c>
      <c r="G254" s="210">
        <f t="shared" si="31"/>
        <v>0</v>
      </c>
      <c r="H254" s="236">
        <f t="shared" si="32"/>
        <v>0</v>
      </c>
      <c r="I254" s="105">
        <f t="shared" si="30"/>
        <v>0</v>
      </c>
      <c r="J254" s="106"/>
      <c r="K254" s="187"/>
      <c r="L254" s="187"/>
      <c r="M254" s="187"/>
      <c r="N254" s="187"/>
      <c r="O254" s="187"/>
      <c r="P254" s="187"/>
      <c r="Q254" s="187"/>
      <c r="R254" s="187"/>
      <c r="S254" s="229"/>
      <c r="U254" s="110">
        <f t="shared" si="33"/>
        <v>0</v>
      </c>
    </row>
    <row r="255" spans="1:21" ht="38.25">
      <c r="A255" s="418"/>
      <c r="B255" s="403"/>
      <c r="C255" s="416"/>
      <c r="D255" s="408"/>
      <c r="E255" s="406"/>
      <c r="F255" s="219" t="s">
        <v>645</v>
      </c>
      <c r="G255" s="210">
        <f t="shared" si="31"/>
        <v>0</v>
      </c>
      <c r="H255" s="236">
        <f t="shared" si="32"/>
        <v>0</v>
      </c>
      <c r="I255" s="105">
        <f t="shared" si="30"/>
        <v>0</v>
      </c>
      <c r="J255" s="106"/>
      <c r="K255" s="187"/>
      <c r="L255" s="187"/>
      <c r="M255" s="187"/>
      <c r="N255" s="187"/>
      <c r="O255" s="187"/>
      <c r="P255" s="187"/>
      <c r="Q255" s="187"/>
      <c r="R255" s="187"/>
      <c r="S255" s="229"/>
      <c r="U255" s="110">
        <f t="shared" si="33"/>
        <v>0</v>
      </c>
    </row>
    <row r="256" spans="1:21" ht="15.75">
      <c r="A256" s="418"/>
      <c r="B256" s="403"/>
      <c r="C256" s="416"/>
      <c r="D256" s="408"/>
      <c r="E256" s="406"/>
      <c r="F256" s="219" t="s">
        <v>1047</v>
      </c>
      <c r="G256" s="210">
        <f t="shared" si="31"/>
        <v>0</v>
      </c>
      <c r="H256" s="236">
        <f t="shared" si="32"/>
        <v>0</v>
      </c>
      <c r="I256" s="105">
        <f t="shared" si="30"/>
        <v>0</v>
      </c>
      <c r="J256" s="106"/>
      <c r="K256" s="187"/>
      <c r="L256" s="187"/>
      <c r="M256" s="187"/>
      <c r="N256" s="187"/>
      <c r="O256" s="187"/>
      <c r="P256" s="187"/>
      <c r="Q256" s="187"/>
      <c r="R256" s="187"/>
      <c r="S256" s="229"/>
      <c r="U256" s="110">
        <f t="shared" si="33"/>
        <v>0</v>
      </c>
    </row>
    <row r="257" spans="1:21" ht="25.5">
      <c r="A257" s="418"/>
      <c r="B257" s="403"/>
      <c r="C257" s="416"/>
      <c r="D257" s="408"/>
      <c r="E257" s="406"/>
      <c r="F257" s="219" t="s">
        <v>1048</v>
      </c>
      <c r="G257" s="210">
        <f t="shared" si="31"/>
        <v>0</v>
      </c>
      <c r="H257" s="236">
        <f t="shared" si="32"/>
        <v>0</v>
      </c>
      <c r="I257" s="105">
        <f t="shared" si="30"/>
        <v>0</v>
      </c>
      <c r="J257" s="106"/>
      <c r="K257" s="187"/>
      <c r="L257" s="187"/>
      <c r="M257" s="187"/>
      <c r="N257" s="187"/>
      <c r="O257" s="187"/>
      <c r="P257" s="187"/>
      <c r="Q257" s="187"/>
      <c r="R257" s="187"/>
      <c r="S257" s="229"/>
      <c r="U257" s="110">
        <f t="shared" si="33"/>
        <v>0</v>
      </c>
    </row>
    <row r="258" spans="1:21" ht="51">
      <c r="A258" s="418"/>
      <c r="B258" s="403"/>
      <c r="C258" s="416"/>
      <c r="D258" s="408"/>
      <c r="E258" s="406"/>
      <c r="F258" s="219" t="s">
        <v>643</v>
      </c>
      <c r="G258" s="210">
        <f t="shared" si="31"/>
        <v>0</v>
      </c>
      <c r="H258" s="236">
        <f t="shared" si="32"/>
        <v>0</v>
      </c>
      <c r="I258" s="105">
        <f t="shared" si="30"/>
        <v>0</v>
      </c>
      <c r="J258" s="106"/>
      <c r="K258" s="187"/>
      <c r="L258" s="187"/>
      <c r="M258" s="187"/>
      <c r="N258" s="187"/>
      <c r="O258" s="187"/>
      <c r="P258" s="187"/>
      <c r="Q258" s="187"/>
      <c r="R258" s="187"/>
      <c r="S258" s="229"/>
      <c r="U258" s="110">
        <f t="shared" si="33"/>
        <v>0</v>
      </c>
    </row>
    <row r="259" spans="1:21" ht="15.75">
      <c r="A259" s="418"/>
      <c r="B259" s="403"/>
      <c r="C259" s="416"/>
      <c r="D259" s="408"/>
      <c r="E259" s="406"/>
      <c r="F259" s="219" t="s">
        <v>52</v>
      </c>
      <c r="G259" s="210">
        <f t="shared" si="31"/>
        <v>0</v>
      </c>
      <c r="H259" s="236">
        <f t="shared" si="32"/>
        <v>0</v>
      </c>
      <c r="I259" s="105">
        <f t="shared" si="30"/>
        <v>0</v>
      </c>
      <c r="J259" s="106"/>
      <c r="K259" s="187"/>
      <c r="L259" s="187"/>
      <c r="M259" s="187"/>
      <c r="N259" s="187"/>
      <c r="O259" s="187"/>
      <c r="P259" s="187"/>
      <c r="Q259" s="187"/>
      <c r="R259" s="187"/>
      <c r="S259" s="229"/>
      <c r="U259" s="110">
        <f t="shared" si="33"/>
        <v>0</v>
      </c>
    </row>
    <row r="260" spans="1:21" ht="39" customHeight="1">
      <c r="A260" s="418"/>
      <c r="B260" s="431" t="s">
        <v>646</v>
      </c>
      <c r="C260" s="414" t="s">
        <v>1415</v>
      </c>
      <c r="D260" s="415" t="s">
        <v>1049</v>
      </c>
      <c r="E260" s="412" t="s">
        <v>1363</v>
      </c>
      <c r="F260" s="216" t="s">
        <v>1050</v>
      </c>
      <c r="G260" s="210">
        <f t="shared" si="31"/>
        <v>0</v>
      </c>
      <c r="H260" s="236">
        <f t="shared" si="32"/>
        <v>0</v>
      </c>
      <c r="I260" s="105">
        <f t="shared" si="30"/>
        <v>0</v>
      </c>
      <c r="J260" s="106"/>
      <c r="K260" s="187"/>
      <c r="L260" s="187"/>
      <c r="M260" s="187"/>
      <c r="N260" s="187"/>
      <c r="O260" s="187"/>
      <c r="P260" s="187"/>
      <c r="Q260" s="187"/>
      <c r="R260" s="187"/>
      <c r="S260" s="229"/>
      <c r="U260" s="110">
        <f t="shared" si="33"/>
        <v>0</v>
      </c>
    </row>
    <row r="261" spans="1:21" ht="25.5">
      <c r="A261" s="418"/>
      <c r="B261" s="431"/>
      <c r="C261" s="414"/>
      <c r="D261" s="415"/>
      <c r="E261" s="412"/>
      <c r="F261" s="216" t="s">
        <v>1051</v>
      </c>
      <c r="G261" s="210">
        <f t="shared" si="31"/>
        <v>0</v>
      </c>
      <c r="H261" s="236">
        <f t="shared" si="32"/>
        <v>0</v>
      </c>
      <c r="I261" s="105">
        <f t="shared" si="30"/>
        <v>0</v>
      </c>
      <c r="J261" s="106"/>
      <c r="K261" s="187"/>
      <c r="L261" s="187"/>
      <c r="M261" s="187"/>
      <c r="N261" s="187"/>
      <c r="O261" s="187"/>
      <c r="P261" s="187"/>
      <c r="Q261" s="187"/>
      <c r="R261" s="187"/>
      <c r="S261" s="229"/>
      <c r="U261" s="110">
        <f t="shared" si="33"/>
        <v>0</v>
      </c>
    </row>
    <row r="262" spans="1:21" ht="38.25">
      <c r="A262" s="418"/>
      <c r="B262" s="431"/>
      <c r="C262" s="414"/>
      <c r="D262" s="415"/>
      <c r="E262" s="412"/>
      <c r="F262" s="216" t="s">
        <v>1052</v>
      </c>
      <c r="G262" s="210">
        <f t="shared" si="31"/>
        <v>0</v>
      </c>
      <c r="H262" s="236">
        <f t="shared" si="32"/>
        <v>0</v>
      </c>
      <c r="I262" s="105">
        <f t="shared" si="30"/>
        <v>0</v>
      </c>
      <c r="J262" s="106"/>
      <c r="K262" s="187"/>
      <c r="L262" s="187"/>
      <c r="M262" s="187"/>
      <c r="N262" s="187"/>
      <c r="O262" s="187"/>
      <c r="P262" s="187"/>
      <c r="Q262" s="187"/>
      <c r="R262" s="187"/>
      <c r="S262" s="229"/>
      <c r="U262" s="110">
        <f t="shared" si="33"/>
        <v>0</v>
      </c>
    </row>
    <row r="263" spans="1:21" ht="25.5">
      <c r="A263" s="418"/>
      <c r="B263" s="431"/>
      <c r="C263" s="414"/>
      <c r="D263" s="415"/>
      <c r="E263" s="412"/>
      <c r="F263" s="216" t="s">
        <v>1053</v>
      </c>
      <c r="G263" s="210">
        <f t="shared" si="31"/>
        <v>0</v>
      </c>
      <c r="H263" s="236">
        <f t="shared" si="32"/>
        <v>0</v>
      </c>
      <c r="I263" s="105">
        <f t="shared" si="30"/>
        <v>0</v>
      </c>
      <c r="J263" s="106"/>
      <c r="K263" s="187"/>
      <c r="L263" s="187"/>
      <c r="M263" s="187"/>
      <c r="N263" s="187"/>
      <c r="O263" s="187"/>
      <c r="P263" s="187"/>
      <c r="Q263" s="187"/>
      <c r="R263" s="187"/>
      <c r="S263" s="229"/>
      <c r="U263" s="110">
        <f t="shared" si="33"/>
        <v>0</v>
      </c>
    </row>
    <row r="264" spans="1:21" ht="25.5">
      <c r="A264" s="418"/>
      <c r="B264" s="431"/>
      <c r="C264" s="414"/>
      <c r="D264" s="415"/>
      <c r="E264" s="412"/>
      <c r="F264" s="216" t="s">
        <v>1054</v>
      </c>
      <c r="G264" s="210">
        <f t="shared" si="31"/>
        <v>0</v>
      </c>
      <c r="H264" s="236">
        <f t="shared" si="32"/>
        <v>0</v>
      </c>
      <c r="I264" s="105">
        <f t="shared" si="30"/>
        <v>0</v>
      </c>
      <c r="J264" s="106"/>
      <c r="K264" s="187"/>
      <c r="L264" s="187"/>
      <c r="M264" s="187"/>
      <c r="N264" s="187"/>
      <c r="O264" s="187"/>
      <c r="P264" s="187"/>
      <c r="Q264" s="187"/>
      <c r="R264" s="187"/>
      <c r="S264" s="229"/>
      <c r="U264" s="110">
        <f t="shared" si="33"/>
        <v>0</v>
      </c>
    </row>
    <row r="265" spans="1:21" ht="25.5">
      <c r="A265" s="418"/>
      <c r="B265" s="431"/>
      <c r="C265" s="414"/>
      <c r="D265" s="415"/>
      <c r="E265" s="412"/>
      <c r="F265" s="216" t="s">
        <v>1055</v>
      </c>
      <c r="G265" s="210">
        <f t="shared" si="31"/>
        <v>0</v>
      </c>
      <c r="H265" s="236">
        <f t="shared" si="32"/>
        <v>0</v>
      </c>
      <c r="I265" s="105">
        <f aca="true" t="shared" si="34" ref="I265:I328">IF(H265=0,0,ROUND(G265/H265,1))</f>
        <v>0</v>
      </c>
      <c r="J265" s="106"/>
      <c r="K265" s="187"/>
      <c r="L265" s="187"/>
      <c r="M265" s="187"/>
      <c r="N265" s="187"/>
      <c r="O265" s="187"/>
      <c r="P265" s="187"/>
      <c r="Q265" s="187"/>
      <c r="R265" s="187"/>
      <c r="S265" s="229"/>
      <c r="U265" s="110">
        <f t="shared" si="33"/>
        <v>0</v>
      </c>
    </row>
    <row r="266" spans="1:21" ht="25.5">
      <c r="A266" s="418"/>
      <c r="B266" s="431"/>
      <c r="C266" s="414"/>
      <c r="D266" s="415"/>
      <c r="E266" s="412"/>
      <c r="F266" s="216" t="s">
        <v>1056</v>
      </c>
      <c r="G266" s="210">
        <f aca="true" t="shared" si="35" ref="G266:G329">J266+N266+P266+R266+L266</f>
        <v>0</v>
      </c>
      <c r="H266" s="236">
        <f aca="true" t="shared" si="36" ref="H266:H329">K266+O266+Q266+S266+M266</f>
        <v>0</v>
      </c>
      <c r="I266" s="105">
        <f t="shared" si="34"/>
        <v>0</v>
      </c>
      <c r="J266" s="106"/>
      <c r="K266" s="187"/>
      <c r="L266" s="187"/>
      <c r="M266" s="187"/>
      <c r="N266" s="187"/>
      <c r="O266" s="187"/>
      <c r="P266" s="187"/>
      <c r="Q266" s="187"/>
      <c r="R266" s="187"/>
      <c r="S266" s="229"/>
      <c r="U266" s="110">
        <f aca="true" t="shared" si="37" ref="U266:U329">G266+H266-SUM(J266:S266)</f>
        <v>0</v>
      </c>
    </row>
    <row r="267" spans="1:21" ht="15.75">
      <c r="A267" s="418"/>
      <c r="B267" s="431"/>
      <c r="C267" s="414"/>
      <c r="D267" s="415"/>
      <c r="E267" s="412"/>
      <c r="F267" s="216" t="s">
        <v>1057</v>
      </c>
      <c r="G267" s="210">
        <f t="shared" si="35"/>
        <v>0</v>
      </c>
      <c r="H267" s="236">
        <f t="shared" si="36"/>
        <v>0</v>
      </c>
      <c r="I267" s="105">
        <f t="shared" si="34"/>
        <v>0</v>
      </c>
      <c r="J267" s="106"/>
      <c r="K267" s="187"/>
      <c r="L267" s="187"/>
      <c r="M267" s="187"/>
      <c r="N267" s="187"/>
      <c r="O267" s="187"/>
      <c r="P267" s="187"/>
      <c r="Q267" s="187"/>
      <c r="R267" s="187"/>
      <c r="S267" s="229"/>
      <c r="U267" s="110">
        <f t="shared" si="37"/>
        <v>0</v>
      </c>
    </row>
    <row r="268" spans="1:21" ht="25.5" customHeight="1">
      <c r="A268" s="418"/>
      <c r="B268" s="431"/>
      <c r="C268" s="414"/>
      <c r="D268" s="415"/>
      <c r="E268" s="412"/>
      <c r="F268" s="216" t="s">
        <v>1058</v>
      </c>
      <c r="G268" s="210">
        <f t="shared" si="35"/>
        <v>0</v>
      </c>
      <c r="H268" s="236">
        <f t="shared" si="36"/>
        <v>0</v>
      </c>
      <c r="I268" s="105">
        <f t="shared" si="34"/>
        <v>0</v>
      </c>
      <c r="J268" s="106"/>
      <c r="K268" s="187"/>
      <c r="L268" s="187"/>
      <c r="M268" s="187"/>
      <c r="N268" s="187"/>
      <c r="O268" s="187"/>
      <c r="P268" s="187"/>
      <c r="Q268" s="187"/>
      <c r="R268" s="187"/>
      <c r="S268" s="229"/>
      <c r="U268" s="110">
        <f t="shared" si="37"/>
        <v>0</v>
      </c>
    </row>
    <row r="269" spans="1:21" ht="63.75" customHeight="1">
      <c r="A269" s="418"/>
      <c r="B269" s="431"/>
      <c r="C269" s="414"/>
      <c r="D269" s="415"/>
      <c r="E269" s="412"/>
      <c r="F269" s="216" t="s">
        <v>1059</v>
      </c>
      <c r="G269" s="210">
        <f t="shared" si="35"/>
        <v>0</v>
      </c>
      <c r="H269" s="236">
        <f t="shared" si="36"/>
        <v>0</v>
      </c>
      <c r="I269" s="105">
        <f t="shared" si="34"/>
        <v>0</v>
      </c>
      <c r="J269" s="106"/>
      <c r="K269" s="187"/>
      <c r="L269" s="187"/>
      <c r="M269" s="187"/>
      <c r="N269" s="187"/>
      <c r="O269" s="187"/>
      <c r="P269" s="187"/>
      <c r="Q269" s="187"/>
      <c r="R269" s="187"/>
      <c r="S269" s="229"/>
      <c r="U269" s="110">
        <f t="shared" si="37"/>
        <v>0</v>
      </c>
    </row>
    <row r="270" spans="1:21" ht="38.25">
      <c r="A270" s="418"/>
      <c r="B270" s="431"/>
      <c r="C270" s="414"/>
      <c r="D270" s="415"/>
      <c r="E270" s="412"/>
      <c r="F270" s="216" t="s">
        <v>1060</v>
      </c>
      <c r="G270" s="210">
        <f t="shared" si="35"/>
        <v>0</v>
      </c>
      <c r="H270" s="236">
        <f t="shared" si="36"/>
        <v>0</v>
      </c>
      <c r="I270" s="105">
        <f t="shared" si="34"/>
        <v>0</v>
      </c>
      <c r="J270" s="106"/>
      <c r="K270" s="187"/>
      <c r="L270" s="187"/>
      <c r="M270" s="187"/>
      <c r="N270" s="187"/>
      <c r="O270" s="187"/>
      <c r="P270" s="187"/>
      <c r="Q270" s="187"/>
      <c r="R270" s="187"/>
      <c r="S270" s="229"/>
      <c r="U270" s="110">
        <f t="shared" si="37"/>
        <v>0</v>
      </c>
    </row>
    <row r="271" spans="1:21" ht="25.5">
      <c r="A271" s="418"/>
      <c r="B271" s="431"/>
      <c r="C271" s="414"/>
      <c r="D271" s="415"/>
      <c r="E271" s="412"/>
      <c r="F271" s="216" t="s">
        <v>1061</v>
      </c>
      <c r="G271" s="210">
        <f t="shared" si="35"/>
        <v>0</v>
      </c>
      <c r="H271" s="236">
        <f t="shared" si="36"/>
        <v>0</v>
      </c>
      <c r="I271" s="105">
        <f t="shared" si="34"/>
        <v>0</v>
      </c>
      <c r="J271" s="106"/>
      <c r="K271" s="187"/>
      <c r="L271" s="187"/>
      <c r="M271" s="187"/>
      <c r="N271" s="187"/>
      <c r="O271" s="187"/>
      <c r="P271" s="187"/>
      <c r="Q271" s="187"/>
      <c r="R271" s="187"/>
      <c r="S271" s="229"/>
      <c r="U271" s="110">
        <f t="shared" si="37"/>
        <v>0</v>
      </c>
    </row>
    <row r="272" spans="1:21" ht="38.25">
      <c r="A272" s="418"/>
      <c r="B272" s="431"/>
      <c r="C272" s="414"/>
      <c r="D272" s="415"/>
      <c r="E272" s="412"/>
      <c r="F272" s="216" t="s">
        <v>1062</v>
      </c>
      <c r="G272" s="210">
        <f t="shared" si="35"/>
        <v>0</v>
      </c>
      <c r="H272" s="236">
        <f t="shared" si="36"/>
        <v>0</v>
      </c>
      <c r="I272" s="105">
        <f t="shared" si="34"/>
        <v>0</v>
      </c>
      <c r="J272" s="106"/>
      <c r="K272" s="187"/>
      <c r="L272" s="187"/>
      <c r="M272" s="187"/>
      <c r="N272" s="187"/>
      <c r="O272" s="187"/>
      <c r="P272" s="187"/>
      <c r="Q272" s="187"/>
      <c r="R272" s="187"/>
      <c r="S272" s="229"/>
      <c r="U272" s="110">
        <f t="shared" si="37"/>
        <v>0</v>
      </c>
    </row>
    <row r="273" spans="1:21" ht="38.25">
      <c r="A273" s="418"/>
      <c r="B273" s="431"/>
      <c r="C273" s="414"/>
      <c r="D273" s="415"/>
      <c r="E273" s="412"/>
      <c r="F273" s="216" t="s">
        <v>1063</v>
      </c>
      <c r="G273" s="210">
        <f t="shared" si="35"/>
        <v>0</v>
      </c>
      <c r="H273" s="236">
        <f t="shared" si="36"/>
        <v>0</v>
      </c>
      <c r="I273" s="105">
        <f t="shared" si="34"/>
        <v>0</v>
      </c>
      <c r="J273" s="106"/>
      <c r="K273" s="187"/>
      <c r="L273" s="187"/>
      <c r="M273" s="187"/>
      <c r="N273" s="187"/>
      <c r="O273" s="187"/>
      <c r="P273" s="187"/>
      <c r="Q273" s="187"/>
      <c r="R273" s="187"/>
      <c r="S273" s="229"/>
      <c r="U273" s="110">
        <f t="shared" si="37"/>
        <v>0</v>
      </c>
    </row>
    <row r="274" spans="1:21" ht="25.5">
      <c r="A274" s="418"/>
      <c r="B274" s="431"/>
      <c r="C274" s="414"/>
      <c r="D274" s="415"/>
      <c r="E274" s="412"/>
      <c r="F274" s="216" t="s">
        <v>1064</v>
      </c>
      <c r="G274" s="210">
        <f t="shared" si="35"/>
        <v>0</v>
      </c>
      <c r="H274" s="236">
        <f t="shared" si="36"/>
        <v>0</v>
      </c>
      <c r="I274" s="105">
        <f t="shared" si="34"/>
        <v>0</v>
      </c>
      <c r="J274" s="106"/>
      <c r="K274" s="187"/>
      <c r="L274" s="187"/>
      <c r="M274" s="187"/>
      <c r="N274" s="187"/>
      <c r="O274" s="187"/>
      <c r="P274" s="187"/>
      <c r="Q274" s="187"/>
      <c r="R274" s="187"/>
      <c r="S274" s="229"/>
      <c r="U274" s="110">
        <f t="shared" si="37"/>
        <v>0</v>
      </c>
    </row>
    <row r="275" spans="1:21" ht="38.25">
      <c r="A275" s="418"/>
      <c r="B275" s="431"/>
      <c r="C275" s="414"/>
      <c r="D275" s="415"/>
      <c r="E275" s="412"/>
      <c r="F275" s="216" t="s">
        <v>1065</v>
      </c>
      <c r="G275" s="210">
        <f t="shared" si="35"/>
        <v>0</v>
      </c>
      <c r="H275" s="236">
        <f t="shared" si="36"/>
        <v>0</v>
      </c>
      <c r="I275" s="105">
        <f t="shared" si="34"/>
        <v>0</v>
      </c>
      <c r="J275" s="106"/>
      <c r="K275" s="187"/>
      <c r="L275" s="187"/>
      <c r="M275" s="187"/>
      <c r="N275" s="187"/>
      <c r="O275" s="187"/>
      <c r="P275" s="187"/>
      <c r="Q275" s="187"/>
      <c r="R275" s="187"/>
      <c r="S275" s="229"/>
      <c r="U275" s="110">
        <f t="shared" si="37"/>
        <v>0</v>
      </c>
    </row>
    <row r="276" spans="1:21" ht="15.75">
      <c r="A276" s="418"/>
      <c r="B276" s="431"/>
      <c r="C276" s="414"/>
      <c r="D276" s="415"/>
      <c r="E276" s="412"/>
      <c r="F276" s="216" t="s">
        <v>1066</v>
      </c>
      <c r="G276" s="210">
        <f t="shared" si="35"/>
        <v>0</v>
      </c>
      <c r="H276" s="236">
        <f t="shared" si="36"/>
        <v>0</v>
      </c>
      <c r="I276" s="105">
        <f t="shared" si="34"/>
        <v>0</v>
      </c>
      <c r="J276" s="106"/>
      <c r="K276" s="187"/>
      <c r="L276" s="187"/>
      <c r="M276" s="187"/>
      <c r="N276" s="187"/>
      <c r="O276" s="187"/>
      <c r="P276" s="187"/>
      <c r="Q276" s="187"/>
      <c r="R276" s="187"/>
      <c r="S276" s="229"/>
      <c r="U276" s="110">
        <f t="shared" si="37"/>
        <v>0</v>
      </c>
    </row>
    <row r="277" spans="1:21" ht="25.5">
      <c r="A277" s="418"/>
      <c r="B277" s="431"/>
      <c r="C277" s="414"/>
      <c r="D277" s="415"/>
      <c r="E277" s="412"/>
      <c r="F277" s="216" t="s">
        <v>1067</v>
      </c>
      <c r="G277" s="210">
        <f t="shared" si="35"/>
        <v>0</v>
      </c>
      <c r="H277" s="236">
        <f t="shared" si="36"/>
        <v>0</v>
      </c>
      <c r="I277" s="105">
        <f t="shared" si="34"/>
        <v>0</v>
      </c>
      <c r="J277" s="106"/>
      <c r="K277" s="187"/>
      <c r="L277" s="187"/>
      <c r="M277" s="187"/>
      <c r="N277" s="187"/>
      <c r="O277" s="187"/>
      <c r="P277" s="187"/>
      <c r="Q277" s="187"/>
      <c r="R277" s="187"/>
      <c r="S277" s="229"/>
      <c r="U277" s="110">
        <f t="shared" si="37"/>
        <v>0</v>
      </c>
    </row>
    <row r="278" spans="1:21" ht="25.5">
      <c r="A278" s="418"/>
      <c r="B278" s="431"/>
      <c r="C278" s="414"/>
      <c r="D278" s="415"/>
      <c r="E278" s="412"/>
      <c r="F278" s="216" t="s">
        <v>1068</v>
      </c>
      <c r="G278" s="210">
        <f t="shared" si="35"/>
        <v>0</v>
      </c>
      <c r="H278" s="236">
        <f t="shared" si="36"/>
        <v>0</v>
      </c>
      <c r="I278" s="105">
        <f t="shared" si="34"/>
        <v>0</v>
      </c>
      <c r="J278" s="106"/>
      <c r="K278" s="187"/>
      <c r="L278" s="187"/>
      <c r="M278" s="187"/>
      <c r="N278" s="187"/>
      <c r="O278" s="187"/>
      <c r="P278" s="187"/>
      <c r="Q278" s="187"/>
      <c r="R278" s="187"/>
      <c r="S278" s="229"/>
      <c r="U278" s="110">
        <f t="shared" si="37"/>
        <v>0</v>
      </c>
    </row>
    <row r="279" spans="1:21" ht="25.5">
      <c r="A279" s="418"/>
      <c r="B279" s="431"/>
      <c r="C279" s="414"/>
      <c r="D279" s="415"/>
      <c r="E279" s="412"/>
      <c r="F279" s="216" t="s">
        <v>1069</v>
      </c>
      <c r="G279" s="210">
        <f t="shared" si="35"/>
        <v>0</v>
      </c>
      <c r="H279" s="236">
        <f t="shared" si="36"/>
        <v>0</v>
      </c>
      <c r="I279" s="105">
        <f t="shared" si="34"/>
        <v>0</v>
      </c>
      <c r="J279" s="106"/>
      <c r="K279" s="187"/>
      <c r="L279" s="187"/>
      <c r="M279" s="187"/>
      <c r="N279" s="187"/>
      <c r="O279" s="187"/>
      <c r="P279" s="187"/>
      <c r="Q279" s="187"/>
      <c r="R279" s="187"/>
      <c r="S279" s="229"/>
      <c r="U279" s="110">
        <f t="shared" si="37"/>
        <v>0</v>
      </c>
    </row>
    <row r="280" spans="1:21" ht="25.5">
      <c r="A280" s="418"/>
      <c r="B280" s="431"/>
      <c r="C280" s="414"/>
      <c r="D280" s="415"/>
      <c r="E280" s="412"/>
      <c r="F280" s="216" t="s">
        <v>1070</v>
      </c>
      <c r="G280" s="210">
        <f t="shared" si="35"/>
        <v>0</v>
      </c>
      <c r="H280" s="236">
        <f t="shared" si="36"/>
        <v>0</v>
      </c>
      <c r="I280" s="105">
        <f t="shared" si="34"/>
        <v>0</v>
      </c>
      <c r="J280" s="106"/>
      <c r="K280" s="187"/>
      <c r="L280" s="187"/>
      <c r="M280" s="187"/>
      <c r="N280" s="187"/>
      <c r="O280" s="187"/>
      <c r="P280" s="187"/>
      <c r="Q280" s="187"/>
      <c r="R280" s="187"/>
      <c r="S280" s="229"/>
      <c r="U280" s="110">
        <f t="shared" si="37"/>
        <v>0</v>
      </c>
    </row>
    <row r="281" spans="1:21" ht="51.75" customHeight="1">
      <c r="A281" s="418"/>
      <c r="B281" s="431"/>
      <c r="C281" s="424" t="s">
        <v>1071</v>
      </c>
      <c r="D281" s="403" t="s">
        <v>1416</v>
      </c>
      <c r="E281" s="412" t="s">
        <v>1363</v>
      </c>
      <c r="F281" s="216" t="s">
        <v>1072</v>
      </c>
      <c r="G281" s="210">
        <f t="shared" si="35"/>
        <v>0</v>
      </c>
      <c r="H281" s="236">
        <f t="shared" si="36"/>
        <v>0</v>
      </c>
      <c r="I281" s="105">
        <f t="shared" si="34"/>
        <v>0</v>
      </c>
      <c r="J281" s="106"/>
      <c r="K281" s="187"/>
      <c r="L281" s="187"/>
      <c r="M281" s="187"/>
      <c r="N281" s="187"/>
      <c r="O281" s="187"/>
      <c r="P281" s="187"/>
      <c r="Q281" s="187"/>
      <c r="R281" s="187"/>
      <c r="S281" s="229"/>
      <c r="U281" s="110">
        <f t="shared" si="37"/>
        <v>0</v>
      </c>
    </row>
    <row r="282" spans="1:21" ht="38.25">
      <c r="A282" s="418"/>
      <c r="B282" s="431"/>
      <c r="C282" s="424"/>
      <c r="D282" s="403"/>
      <c r="E282" s="412"/>
      <c r="F282" s="216" t="s">
        <v>1073</v>
      </c>
      <c r="G282" s="210">
        <f t="shared" si="35"/>
        <v>0</v>
      </c>
      <c r="H282" s="236">
        <f t="shared" si="36"/>
        <v>0</v>
      </c>
      <c r="I282" s="105">
        <f t="shared" si="34"/>
        <v>0</v>
      </c>
      <c r="J282" s="106"/>
      <c r="K282" s="187"/>
      <c r="L282" s="187"/>
      <c r="M282" s="187"/>
      <c r="N282" s="187"/>
      <c r="O282" s="187"/>
      <c r="P282" s="187"/>
      <c r="Q282" s="187"/>
      <c r="R282" s="187"/>
      <c r="S282" s="229"/>
      <c r="U282" s="110">
        <f t="shared" si="37"/>
        <v>0</v>
      </c>
    </row>
    <row r="283" spans="1:21" ht="39" customHeight="1">
      <c r="A283" s="418"/>
      <c r="B283" s="431"/>
      <c r="C283" s="424"/>
      <c r="D283" s="403"/>
      <c r="E283" s="412"/>
      <c r="F283" s="216" t="s">
        <v>1417</v>
      </c>
      <c r="G283" s="210">
        <f t="shared" si="35"/>
        <v>0</v>
      </c>
      <c r="H283" s="236">
        <f t="shared" si="36"/>
        <v>0</v>
      </c>
      <c r="I283" s="105">
        <f t="shared" si="34"/>
        <v>0</v>
      </c>
      <c r="J283" s="106"/>
      <c r="K283" s="187"/>
      <c r="L283" s="187"/>
      <c r="M283" s="187"/>
      <c r="N283" s="187"/>
      <c r="O283" s="187"/>
      <c r="P283" s="187"/>
      <c r="Q283" s="187"/>
      <c r="R283" s="187"/>
      <c r="S283" s="229"/>
      <c r="U283" s="110">
        <f t="shared" si="37"/>
        <v>0</v>
      </c>
    </row>
    <row r="284" spans="1:21" ht="64.5" customHeight="1">
      <c r="A284" s="418"/>
      <c r="B284" s="431"/>
      <c r="C284" s="424" t="s">
        <v>1074</v>
      </c>
      <c r="D284" s="415" t="s">
        <v>1418</v>
      </c>
      <c r="E284" s="412" t="s">
        <v>1363</v>
      </c>
      <c r="F284" s="216" t="s">
        <v>1075</v>
      </c>
      <c r="G284" s="210">
        <f t="shared" si="35"/>
        <v>0</v>
      </c>
      <c r="H284" s="236">
        <f t="shared" si="36"/>
        <v>0</v>
      </c>
      <c r="I284" s="105">
        <f t="shared" si="34"/>
        <v>0</v>
      </c>
      <c r="J284" s="106"/>
      <c r="K284" s="187"/>
      <c r="L284" s="187"/>
      <c r="M284" s="187"/>
      <c r="N284" s="187"/>
      <c r="O284" s="187"/>
      <c r="P284" s="187"/>
      <c r="Q284" s="187"/>
      <c r="R284" s="187"/>
      <c r="S284" s="229"/>
      <c r="U284" s="110">
        <f t="shared" si="37"/>
        <v>0</v>
      </c>
    </row>
    <row r="285" spans="1:21" ht="25.5">
      <c r="A285" s="418"/>
      <c r="B285" s="431"/>
      <c r="C285" s="424"/>
      <c r="D285" s="415"/>
      <c r="E285" s="412"/>
      <c r="F285" s="216" t="s">
        <v>1076</v>
      </c>
      <c r="G285" s="210">
        <f t="shared" si="35"/>
        <v>0</v>
      </c>
      <c r="H285" s="236">
        <f t="shared" si="36"/>
        <v>0</v>
      </c>
      <c r="I285" s="105">
        <f t="shared" si="34"/>
        <v>0</v>
      </c>
      <c r="J285" s="106"/>
      <c r="K285" s="187"/>
      <c r="L285" s="187"/>
      <c r="M285" s="187"/>
      <c r="N285" s="187"/>
      <c r="O285" s="187"/>
      <c r="P285" s="187"/>
      <c r="Q285" s="187"/>
      <c r="R285" s="187"/>
      <c r="S285" s="229"/>
      <c r="U285" s="110">
        <f t="shared" si="37"/>
        <v>0</v>
      </c>
    </row>
    <row r="286" spans="1:21" ht="25.5" customHeight="1">
      <c r="A286" s="418"/>
      <c r="B286" s="431"/>
      <c r="C286" s="424"/>
      <c r="D286" s="415"/>
      <c r="E286" s="412"/>
      <c r="F286" s="216" t="s">
        <v>1077</v>
      </c>
      <c r="G286" s="210">
        <f t="shared" si="35"/>
        <v>0</v>
      </c>
      <c r="H286" s="236">
        <f t="shared" si="36"/>
        <v>0</v>
      </c>
      <c r="I286" s="105">
        <f t="shared" si="34"/>
        <v>0</v>
      </c>
      <c r="J286" s="106"/>
      <c r="K286" s="187"/>
      <c r="L286" s="187"/>
      <c r="M286" s="187"/>
      <c r="N286" s="187"/>
      <c r="O286" s="187"/>
      <c r="P286" s="187"/>
      <c r="Q286" s="187"/>
      <c r="R286" s="187"/>
      <c r="S286" s="229"/>
      <c r="U286" s="110">
        <f t="shared" si="37"/>
        <v>0</v>
      </c>
    </row>
    <row r="287" spans="1:21" ht="25.5">
      <c r="A287" s="418"/>
      <c r="B287" s="431"/>
      <c r="C287" s="424"/>
      <c r="D287" s="415"/>
      <c r="E287" s="412"/>
      <c r="F287" s="216" t="s">
        <v>1419</v>
      </c>
      <c r="G287" s="210">
        <f t="shared" si="35"/>
        <v>0</v>
      </c>
      <c r="H287" s="236">
        <f t="shared" si="36"/>
        <v>0</v>
      </c>
      <c r="I287" s="105">
        <f t="shared" si="34"/>
        <v>0</v>
      </c>
      <c r="J287" s="106"/>
      <c r="K287" s="187"/>
      <c r="L287" s="187"/>
      <c r="M287" s="187"/>
      <c r="N287" s="187"/>
      <c r="O287" s="187"/>
      <c r="P287" s="187"/>
      <c r="Q287" s="187"/>
      <c r="R287" s="187"/>
      <c r="S287" s="229"/>
      <c r="U287" s="110">
        <f t="shared" si="37"/>
        <v>0</v>
      </c>
    </row>
    <row r="288" spans="1:21" ht="38.25" customHeight="1">
      <c r="A288" s="418"/>
      <c r="B288" s="431"/>
      <c r="C288" s="424"/>
      <c r="D288" s="415"/>
      <c r="E288" s="412"/>
      <c r="F288" s="216" t="s">
        <v>1420</v>
      </c>
      <c r="G288" s="210">
        <f t="shared" si="35"/>
        <v>0</v>
      </c>
      <c r="H288" s="236">
        <f t="shared" si="36"/>
        <v>0</v>
      </c>
      <c r="I288" s="105">
        <f t="shared" si="34"/>
        <v>0</v>
      </c>
      <c r="J288" s="106"/>
      <c r="K288" s="187"/>
      <c r="L288" s="187"/>
      <c r="M288" s="187"/>
      <c r="N288" s="187"/>
      <c r="O288" s="187"/>
      <c r="P288" s="187"/>
      <c r="Q288" s="187"/>
      <c r="R288" s="187"/>
      <c r="S288" s="229"/>
      <c r="U288" s="110">
        <f t="shared" si="37"/>
        <v>0</v>
      </c>
    </row>
    <row r="289" spans="1:21" ht="38.25">
      <c r="A289" s="418"/>
      <c r="B289" s="431"/>
      <c r="C289" s="424"/>
      <c r="D289" s="415"/>
      <c r="E289" s="412"/>
      <c r="F289" s="216" t="s">
        <v>1421</v>
      </c>
      <c r="G289" s="210">
        <f t="shared" si="35"/>
        <v>0</v>
      </c>
      <c r="H289" s="236">
        <f t="shared" si="36"/>
        <v>0</v>
      </c>
      <c r="I289" s="105">
        <f t="shared" si="34"/>
        <v>0</v>
      </c>
      <c r="J289" s="106"/>
      <c r="K289" s="187"/>
      <c r="L289" s="187"/>
      <c r="M289" s="187"/>
      <c r="N289" s="187"/>
      <c r="O289" s="187"/>
      <c r="P289" s="187"/>
      <c r="Q289" s="187"/>
      <c r="R289" s="187"/>
      <c r="S289" s="229"/>
      <c r="U289" s="110">
        <f t="shared" si="37"/>
        <v>0</v>
      </c>
    </row>
    <row r="290" spans="1:21" ht="25.5">
      <c r="A290" s="418"/>
      <c r="B290" s="431"/>
      <c r="C290" s="424"/>
      <c r="D290" s="415"/>
      <c r="E290" s="412"/>
      <c r="F290" s="216" t="s">
        <v>1078</v>
      </c>
      <c r="G290" s="210">
        <f t="shared" si="35"/>
        <v>0</v>
      </c>
      <c r="H290" s="236">
        <f t="shared" si="36"/>
        <v>0</v>
      </c>
      <c r="I290" s="105">
        <f t="shared" si="34"/>
        <v>0</v>
      </c>
      <c r="J290" s="106"/>
      <c r="K290" s="187"/>
      <c r="L290" s="187"/>
      <c r="M290" s="187"/>
      <c r="N290" s="187"/>
      <c r="O290" s="187"/>
      <c r="P290" s="187"/>
      <c r="Q290" s="187"/>
      <c r="R290" s="187"/>
      <c r="S290" s="229"/>
      <c r="U290" s="110">
        <f t="shared" si="37"/>
        <v>0</v>
      </c>
    </row>
    <row r="291" spans="1:21" ht="38.25">
      <c r="A291" s="418"/>
      <c r="B291" s="431"/>
      <c r="C291" s="424"/>
      <c r="D291" s="415"/>
      <c r="E291" s="412"/>
      <c r="F291" s="216" t="s">
        <v>1079</v>
      </c>
      <c r="G291" s="210">
        <f t="shared" si="35"/>
        <v>0</v>
      </c>
      <c r="H291" s="236">
        <f t="shared" si="36"/>
        <v>0</v>
      </c>
      <c r="I291" s="105">
        <f t="shared" si="34"/>
        <v>0</v>
      </c>
      <c r="J291" s="106"/>
      <c r="K291" s="187"/>
      <c r="L291" s="187"/>
      <c r="M291" s="187"/>
      <c r="N291" s="187"/>
      <c r="O291" s="187"/>
      <c r="P291" s="187"/>
      <c r="Q291" s="187"/>
      <c r="R291" s="187"/>
      <c r="S291" s="229"/>
      <c r="U291" s="110">
        <f t="shared" si="37"/>
        <v>0</v>
      </c>
    </row>
    <row r="292" spans="1:21" ht="38.25">
      <c r="A292" s="418"/>
      <c r="B292" s="431"/>
      <c r="C292" s="424"/>
      <c r="D292" s="415"/>
      <c r="E292" s="412"/>
      <c r="F292" s="216" t="s">
        <v>1080</v>
      </c>
      <c r="G292" s="210">
        <f t="shared" si="35"/>
        <v>0</v>
      </c>
      <c r="H292" s="236">
        <f t="shared" si="36"/>
        <v>0</v>
      </c>
      <c r="I292" s="105">
        <f t="shared" si="34"/>
        <v>0</v>
      </c>
      <c r="J292" s="106"/>
      <c r="K292" s="187"/>
      <c r="L292" s="187"/>
      <c r="M292" s="187"/>
      <c r="N292" s="187"/>
      <c r="O292" s="187"/>
      <c r="P292" s="187"/>
      <c r="Q292" s="187"/>
      <c r="R292" s="187"/>
      <c r="S292" s="229"/>
      <c r="U292" s="110">
        <f t="shared" si="37"/>
        <v>0</v>
      </c>
    </row>
    <row r="293" spans="1:21" ht="38.25">
      <c r="A293" s="418"/>
      <c r="B293" s="431"/>
      <c r="C293" s="424"/>
      <c r="D293" s="415"/>
      <c r="E293" s="412"/>
      <c r="F293" s="216" t="s">
        <v>1422</v>
      </c>
      <c r="G293" s="210">
        <f t="shared" si="35"/>
        <v>0</v>
      </c>
      <c r="H293" s="236">
        <f t="shared" si="36"/>
        <v>0</v>
      </c>
      <c r="I293" s="105">
        <f t="shared" si="34"/>
        <v>0</v>
      </c>
      <c r="J293" s="106"/>
      <c r="K293" s="187"/>
      <c r="L293" s="187"/>
      <c r="M293" s="187"/>
      <c r="N293" s="187"/>
      <c r="O293" s="187"/>
      <c r="P293" s="187"/>
      <c r="Q293" s="187"/>
      <c r="R293" s="187"/>
      <c r="S293" s="229"/>
      <c r="U293" s="110">
        <f t="shared" si="37"/>
        <v>0</v>
      </c>
    </row>
    <row r="294" spans="1:21" ht="25.5">
      <c r="A294" s="418"/>
      <c r="B294" s="431"/>
      <c r="C294" s="424"/>
      <c r="D294" s="415"/>
      <c r="E294" s="412"/>
      <c r="F294" s="216" t="s">
        <v>1081</v>
      </c>
      <c r="G294" s="210">
        <f t="shared" si="35"/>
        <v>0</v>
      </c>
      <c r="H294" s="236">
        <f t="shared" si="36"/>
        <v>0</v>
      </c>
      <c r="I294" s="105">
        <f t="shared" si="34"/>
        <v>0</v>
      </c>
      <c r="J294" s="106"/>
      <c r="K294" s="187"/>
      <c r="L294" s="187"/>
      <c r="M294" s="187"/>
      <c r="N294" s="187"/>
      <c r="O294" s="187"/>
      <c r="P294" s="187"/>
      <c r="Q294" s="187"/>
      <c r="R294" s="187"/>
      <c r="S294" s="229"/>
      <c r="U294" s="110">
        <f t="shared" si="37"/>
        <v>0</v>
      </c>
    </row>
    <row r="295" spans="1:21" ht="38.25">
      <c r="A295" s="418"/>
      <c r="B295" s="431"/>
      <c r="C295" s="424"/>
      <c r="D295" s="415"/>
      <c r="E295" s="412"/>
      <c r="F295" s="216" t="s">
        <v>1082</v>
      </c>
      <c r="G295" s="210">
        <f t="shared" si="35"/>
        <v>0</v>
      </c>
      <c r="H295" s="236">
        <f t="shared" si="36"/>
        <v>0</v>
      </c>
      <c r="I295" s="105">
        <f t="shared" si="34"/>
        <v>0</v>
      </c>
      <c r="J295" s="106"/>
      <c r="K295" s="187"/>
      <c r="L295" s="187"/>
      <c r="M295" s="187"/>
      <c r="N295" s="187"/>
      <c r="O295" s="187"/>
      <c r="P295" s="187"/>
      <c r="Q295" s="187"/>
      <c r="R295" s="187"/>
      <c r="S295" s="229"/>
      <c r="U295" s="110">
        <f t="shared" si="37"/>
        <v>0</v>
      </c>
    </row>
    <row r="296" spans="1:21" ht="25.5">
      <c r="A296" s="418"/>
      <c r="B296" s="431"/>
      <c r="C296" s="424"/>
      <c r="D296" s="415"/>
      <c r="E296" s="412"/>
      <c r="F296" s="216" t="s">
        <v>1083</v>
      </c>
      <c r="G296" s="210">
        <f t="shared" si="35"/>
        <v>0</v>
      </c>
      <c r="H296" s="236">
        <f t="shared" si="36"/>
        <v>0</v>
      </c>
      <c r="I296" s="105">
        <f t="shared" si="34"/>
        <v>0</v>
      </c>
      <c r="J296" s="106"/>
      <c r="K296" s="187"/>
      <c r="L296" s="187"/>
      <c r="M296" s="187"/>
      <c r="N296" s="187"/>
      <c r="O296" s="187"/>
      <c r="P296" s="187"/>
      <c r="Q296" s="187"/>
      <c r="R296" s="187"/>
      <c r="S296" s="229"/>
      <c r="U296" s="110">
        <f t="shared" si="37"/>
        <v>0</v>
      </c>
    </row>
    <row r="297" spans="1:21" ht="25.5" customHeight="1">
      <c r="A297" s="418"/>
      <c r="B297" s="431"/>
      <c r="C297" s="424"/>
      <c r="D297" s="415"/>
      <c r="E297" s="412"/>
      <c r="F297" s="216" t="s">
        <v>1084</v>
      </c>
      <c r="G297" s="210">
        <f t="shared" si="35"/>
        <v>0</v>
      </c>
      <c r="H297" s="236">
        <f t="shared" si="36"/>
        <v>0</v>
      </c>
      <c r="I297" s="105">
        <f t="shared" si="34"/>
        <v>0</v>
      </c>
      <c r="J297" s="106"/>
      <c r="K297" s="187"/>
      <c r="L297" s="187"/>
      <c r="M297" s="187"/>
      <c r="N297" s="187"/>
      <c r="O297" s="187"/>
      <c r="P297" s="187"/>
      <c r="Q297" s="187"/>
      <c r="R297" s="187"/>
      <c r="S297" s="229"/>
      <c r="U297" s="110">
        <f t="shared" si="37"/>
        <v>0</v>
      </c>
    </row>
    <row r="298" spans="1:21" ht="25.5">
      <c r="A298" s="418"/>
      <c r="B298" s="431"/>
      <c r="C298" s="424"/>
      <c r="D298" s="415"/>
      <c r="E298" s="412"/>
      <c r="F298" s="216" t="s">
        <v>1085</v>
      </c>
      <c r="G298" s="210">
        <f t="shared" si="35"/>
        <v>0</v>
      </c>
      <c r="H298" s="236">
        <f t="shared" si="36"/>
        <v>0</v>
      </c>
      <c r="I298" s="105">
        <f t="shared" si="34"/>
        <v>0</v>
      </c>
      <c r="J298" s="106"/>
      <c r="K298" s="187"/>
      <c r="L298" s="187"/>
      <c r="M298" s="187"/>
      <c r="N298" s="187"/>
      <c r="O298" s="187"/>
      <c r="P298" s="187"/>
      <c r="Q298" s="187"/>
      <c r="R298" s="187"/>
      <c r="S298" s="229"/>
      <c r="U298" s="110">
        <f t="shared" si="37"/>
        <v>0</v>
      </c>
    </row>
    <row r="299" spans="1:21" ht="25.5">
      <c r="A299" s="418"/>
      <c r="B299" s="431"/>
      <c r="C299" s="424"/>
      <c r="D299" s="415"/>
      <c r="E299" s="412"/>
      <c r="F299" s="216" t="s">
        <v>1086</v>
      </c>
      <c r="G299" s="210">
        <f t="shared" si="35"/>
        <v>0</v>
      </c>
      <c r="H299" s="236">
        <f t="shared" si="36"/>
        <v>0</v>
      </c>
      <c r="I299" s="105">
        <f t="shared" si="34"/>
        <v>0</v>
      </c>
      <c r="J299" s="106"/>
      <c r="K299" s="187"/>
      <c r="L299" s="187"/>
      <c r="M299" s="187"/>
      <c r="N299" s="187"/>
      <c r="O299" s="187"/>
      <c r="P299" s="187"/>
      <c r="Q299" s="187"/>
      <c r="R299" s="187"/>
      <c r="S299" s="229"/>
      <c r="U299" s="110">
        <f t="shared" si="37"/>
        <v>0</v>
      </c>
    </row>
    <row r="300" spans="1:21" ht="15.75">
      <c r="A300" s="418"/>
      <c r="B300" s="431"/>
      <c r="C300" s="424"/>
      <c r="D300" s="415"/>
      <c r="E300" s="412"/>
      <c r="F300" s="216" t="s">
        <v>1087</v>
      </c>
      <c r="G300" s="210">
        <f t="shared" si="35"/>
        <v>0</v>
      </c>
      <c r="H300" s="236">
        <f t="shared" si="36"/>
        <v>0</v>
      </c>
      <c r="I300" s="105">
        <f t="shared" si="34"/>
        <v>0</v>
      </c>
      <c r="J300" s="106"/>
      <c r="K300" s="187"/>
      <c r="L300" s="187"/>
      <c r="M300" s="187"/>
      <c r="N300" s="187"/>
      <c r="O300" s="187"/>
      <c r="P300" s="187"/>
      <c r="Q300" s="187"/>
      <c r="R300" s="187"/>
      <c r="S300" s="229"/>
      <c r="U300" s="110">
        <f t="shared" si="37"/>
        <v>0</v>
      </c>
    </row>
    <row r="301" spans="1:21" ht="39" customHeight="1">
      <c r="A301" s="418"/>
      <c r="B301" s="431"/>
      <c r="C301" s="424"/>
      <c r="D301" s="415"/>
      <c r="E301" s="412"/>
      <c r="F301" s="216" t="s">
        <v>1423</v>
      </c>
      <c r="G301" s="210">
        <f t="shared" si="35"/>
        <v>0</v>
      </c>
      <c r="H301" s="236">
        <f t="shared" si="36"/>
        <v>0</v>
      </c>
      <c r="I301" s="105">
        <f t="shared" si="34"/>
        <v>0</v>
      </c>
      <c r="J301" s="106"/>
      <c r="K301" s="187"/>
      <c r="L301" s="187"/>
      <c r="M301" s="187"/>
      <c r="N301" s="187"/>
      <c r="O301" s="187"/>
      <c r="P301" s="187"/>
      <c r="Q301" s="187"/>
      <c r="R301" s="187"/>
      <c r="S301" s="229"/>
      <c r="U301" s="110">
        <f t="shared" si="37"/>
        <v>0</v>
      </c>
    </row>
    <row r="302" spans="1:21" ht="90" customHeight="1">
      <c r="A302" s="418"/>
      <c r="B302" s="431"/>
      <c r="C302" s="193" t="s">
        <v>1088</v>
      </c>
      <c r="D302" s="104" t="s">
        <v>1424</v>
      </c>
      <c r="E302" s="192" t="s">
        <v>1363</v>
      </c>
      <c r="F302" s="216" t="s">
        <v>1089</v>
      </c>
      <c r="G302" s="210">
        <f t="shared" si="35"/>
        <v>0</v>
      </c>
      <c r="H302" s="236">
        <f t="shared" si="36"/>
        <v>0</v>
      </c>
      <c r="I302" s="105">
        <f t="shared" si="34"/>
        <v>0</v>
      </c>
      <c r="J302" s="106"/>
      <c r="K302" s="187"/>
      <c r="L302" s="187"/>
      <c r="M302" s="187"/>
      <c r="N302" s="187"/>
      <c r="O302" s="187"/>
      <c r="P302" s="187"/>
      <c r="Q302" s="187"/>
      <c r="R302" s="187"/>
      <c r="S302" s="229"/>
      <c r="U302" s="110">
        <f t="shared" si="37"/>
        <v>0</v>
      </c>
    </row>
    <row r="303" spans="1:21" ht="39" customHeight="1">
      <c r="A303" s="418"/>
      <c r="B303" s="431"/>
      <c r="C303" s="412" t="s">
        <v>1425</v>
      </c>
      <c r="D303" s="415" t="s">
        <v>1090</v>
      </c>
      <c r="E303" s="412" t="s">
        <v>1363</v>
      </c>
      <c r="F303" s="216" t="s">
        <v>1091</v>
      </c>
      <c r="G303" s="210">
        <f t="shared" si="35"/>
        <v>0</v>
      </c>
      <c r="H303" s="236">
        <f t="shared" si="36"/>
        <v>0</v>
      </c>
      <c r="I303" s="105">
        <f t="shared" si="34"/>
        <v>0</v>
      </c>
      <c r="J303" s="106"/>
      <c r="K303" s="187"/>
      <c r="L303" s="187"/>
      <c r="M303" s="187"/>
      <c r="N303" s="187"/>
      <c r="O303" s="187"/>
      <c r="P303" s="187"/>
      <c r="Q303" s="187"/>
      <c r="R303" s="187"/>
      <c r="S303" s="229"/>
      <c r="U303" s="110">
        <f t="shared" si="37"/>
        <v>0</v>
      </c>
    </row>
    <row r="304" spans="1:21" ht="51">
      <c r="A304" s="418"/>
      <c r="B304" s="431"/>
      <c r="C304" s="412"/>
      <c r="D304" s="415"/>
      <c r="E304" s="412"/>
      <c r="F304" s="216" t="s">
        <v>1426</v>
      </c>
      <c r="G304" s="210">
        <f t="shared" si="35"/>
        <v>0</v>
      </c>
      <c r="H304" s="236">
        <f t="shared" si="36"/>
        <v>0</v>
      </c>
      <c r="I304" s="105">
        <f t="shared" si="34"/>
        <v>0</v>
      </c>
      <c r="J304" s="106"/>
      <c r="K304" s="187"/>
      <c r="L304" s="187"/>
      <c r="M304" s="187"/>
      <c r="N304" s="187"/>
      <c r="O304" s="187"/>
      <c r="P304" s="187"/>
      <c r="Q304" s="187"/>
      <c r="R304" s="187"/>
      <c r="S304" s="229"/>
      <c r="U304" s="110">
        <f t="shared" si="37"/>
        <v>0</v>
      </c>
    </row>
    <row r="305" spans="1:21" ht="63.75">
      <c r="A305" s="418"/>
      <c r="B305" s="431"/>
      <c r="C305" s="412"/>
      <c r="D305" s="415"/>
      <c r="E305" s="412"/>
      <c r="F305" s="216" t="s">
        <v>652</v>
      </c>
      <c r="G305" s="210">
        <f t="shared" si="35"/>
        <v>0</v>
      </c>
      <c r="H305" s="236">
        <f t="shared" si="36"/>
        <v>0</v>
      </c>
      <c r="I305" s="105">
        <f t="shared" si="34"/>
        <v>0</v>
      </c>
      <c r="J305" s="106"/>
      <c r="K305" s="187"/>
      <c r="L305" s="187"/>
      <c r="M305" s="187"/>
      <c r="N305" s="187"/>
      <c r="O305" s="187"/>
      <c r="P305" s="187"/>
      <c r="Q305" s="187"/>
      <c r="R305" s="187"/>
      <c r="S305" s="229"/>
      <c r="U305" s="110">
        <f t="shared" si="37"/>
        <v>0</v>
      </c>
    </row>
    <row r="306" spans="1:21" ht="51">
      <c r="A306" s="418"/>
      <c r="B306" s="431"/>
      <c r="C306" s="412"/>
      <c r="D306" s="415"/>
      <c r="E306" s="412"/>
      <c r="F306" s="216" t="s">
        <v>1427</v>
      </c>
      <c r="G306" s="210">
        <f t="shared" si="35"/>
        <v>0</v>
      </c>
      <c r="H306" s="236">
        <f t="shared" si="36"/>
        <v>0</v>
      </c>
      <c r="I306" s="105">
        <f t="shared" si="34"/>
        <v>0</v>
      </c>
      <c r="J306" s="106"/>
      <c r="K306" s="187"/>
      <c r="L306" s="187"/>
      <c r="M306" s="187"/>
      <c r="N306" s="187"/>
      <c r="O306" s="187"/>
      <c r="P306" s="187"/>
      <c r="Q306" s="187"/>
      <c r="R306" s="187"/>
      <c r="S306" s="229"/>
      <c r="U306" s="110">
        <f t="shared" si="37"/>
        <v>0</v>
      </c>
    </row>
    <row r="307" spans="1:21" ht="63.75">
      <c r="A307" s="418"/>
      <c r="B307" s="431"/>
      <c r="C307" s="412"/>
      <c r="D307" s="415"/>
      <c r="E307" s="412"/>
      <c r="F307" s="216" t="s">
        <v>653</v>
      </c>
      <c r="G307" s="210">
        <f t="shared" si="35"/>
        <v>0</v>
      </c>
      <c r="H307" s="236">
        <f t="shared" si="36"/>
        <v>0</v>
      </c>
      <c r="I307" s="105">
        <f t="shared" si="34"/>
        <v>0</v>
      </c>
      <c r="J307" s="106"/>
      <c r="K307" s="187"/>
      <c r="L307" s="187"/>
      <c r="M307" s="187"/>
      <c r="N307" s="187"/>
      <c r="O307" s="187"/>
      <c r="P307" s="187"/>
      <c r="Q307" s="187"/>
      <c r="R307" s="187"/>
      <c r="S307" s="229"/>
      <c r="U307" s="110">
        <f t="shared" si="37"/>
        <v>0</v>
      </c>
    </row>
    <row r="308" spans="1:21" ht="63.75" customHeight="1">
      <c r="A308" s="418"/>
      <c r="B308" s="431"/>
      <c r="C308" s="412"/>
      <c r="D308" s="415"/>
      <c r="E308" s="412"/>
      <c r="F308" s="216" t="s">
        <v>1428</v>
      </c>
      <c r="G308" s="210">
        <f t="shared" si="35"/>
        <v>0</v>
      </c>
      <c r="H308" s="236">
        <f t="shared" si="36"/>
        <v>0</v>
      </c>
      <c r="I308" s="105">
        <f t="shared" si="34"/>
        <v>0</v>
      </c>
      <c r="J308" s="106"/>
      <c r="K308" s="187"/>
      <c r="L308" s="187"/>
      <c r="M308" s="187"/>
      <c r="N308" s="187"/>
      <c r="O308" s="187"/>
      <c r="P308" s="187"/>
      <c r="Q308" s="187"/>
      <c r="R308" s="187"/>
      <c r="S308" s="229"/>
      <c r="U308" s="110">
        <f t="shared" si="37"/>
        <v>0</v>
      </c>
    </row>
    <row r="309" spans="1:21" ht="63.75">
      <c r="A309" s="418"/>
      <c r="B309" s="431"/>
      <c r="C309" s="412"/>
      <c r="D309" s="415"/>
      <c r="E309" s="412"/>
      <c r="F309" s="216" t="s">
        <v>654</v>
      </c>
      <c r="G309" s="210">
        <f t="shared" si="35"/>
        <v>0</v>
      </c>
      <c r="H309" s="236">
        <f t="shared" si="36"/>
        <v>0</v>
      </c>
      <c r="I309" s="105">
        <f t="shared" si="34"/>
        <v>0</v>
      </c>
      <c r="J309" s="106"/>
      <c r="K309" s="187"/>
      <c r="L309" s="187"/>
      <c r="M309" s="187"/>
      <c r="N309" s="187"/>
      <c r="O309" s="187"/>
      <c r="P309" s="187"/>
      <c r="Q309" s="187"/>
      <c r="R309" s="187"/>
      <c r="S309" s="229"/>
      <c r="U309" s="110">
        <f t="shared" si="37"/>
        <v>0</v>
      </c>
    </row>
    <row r="310" spans="1:21" ht="51">
      <c r="A310" s="418"/>
      <c r="B310" s="431"/>
      <c r="C310" s="412"/>
      <c r="D310" s="415"/>
      <c r="E310" s="412"/>
      <c r="F310" s="216" t="s">
        <v>1429</v>
      </c>
      <c r="G310" s="210">
        <f t="shared" si="35"/>
        <v>0</v>
      </c>
      <c r="H310" s="236">
        <f t="shared" si="36"/>
        <v>0</v>
      </c>
      <c r="I310" s="105">
        <f t="shared" si="34"/>
        <v>0</v>
      </c>
      <c r="J310" s="106"/>
      <c r="K310" s="187"/>
      <c r="L310" s="187"/>
      <c r="M310" s="187"/>
      <c r="N310" s="187"/>
      <c r="O310" s="187"/>
      <c r="P310" s="187"/>
      <c r="Q310" s="187"/>
      <c r="R310" s="187"/>
      <c r="S310" s="229"/>
      <c r="U310" s="110">
        <f t="shared" si="37"/>
        <v>0</v>
      </c>
    </row>
    <row r="311" spans="1:21" ht="51">
      <c r="A311" s="418"/>
      <c r="B311" s="431"/>
      <c r="C311" s="412"/>
      <c r="D311" s="415"/>
      <c r="E311" s="412"/>
      <c r="F311" s="216" t="s">
        <v>655</v>
      </c>
      <c r="G311" s="210">
        <f t="shared" si="35"/>
        <v>0</v>
      </c>
      <c r="H311" s="236">
        <f t="shared" si="36"/>
        <v>0</v>
      </c>
      <c r="I311" s="105">
        <f t="shared" si="34"/>
        <v>0</v>
      </c>
      <c r="J311" s="106"/>
      <c r="K311" s="187"/>
      <c r="L311" s="187"/>
      <c r="M311" s="187"/>
      <c r="N311" s="187"/>
      <c r="O311" s="187"/>
      <c r="P311" s="187"/>
      <c r="Q311" s="187"/>
      <c r="R311" s="187"/>
      <c r="S311" s="229"/>
      <c r="U311" s="110">
        <f t="shared" si="37"/>
        <v>0</v>
      </c>
    </row>
    <row r="312" spans="1:21" ht="26.25" customHeight="1">
      <c r="A312" s="418"/>
      <c r="B312" s="431"/>
      <c r="C312" s="412"/>
      <c r="D312" s="415" t="s">
        <v>656</v>
      </c>
      <c r="E312" s="412" t="s">
        <v>1363</v>
      </c>
      <c r="F312" s="216" t="s">
        <v>657</v>
      </c>
      <c r="G312" s="210">
        <f t="shared" si="35"/>
        <v>0</v>
      </c>
      <c r="H312" s="236">
        <f t="shared" si="36"/>
        <v>0</v>
      </c>
      <c r="I312" s="105">
        <f t="shared" si="34"/>
        <v>0</v>
      </c>
      <c r="J312" s="106"/>
      <c r="K312" s="187"/>
      <c r="L312" s="187"/>
      <c r="M312" s="187"/>
      <c r="N312" s="187"/>
      <c r="O312" s="187"/>
      <c r="P312" s="187"/>
      <c r="Q312" s="187"/>
      <c r="R312" s="187"/>
      <c r="S312" s="229"/>
      <c r="U312" s="110">
        <f t="shared" si="37"/>
        <v>0</v>
      </c>
    </row>
    <row r="313" spans="1:21" ht="25.5">
      <c r="A313" s="418"/>
      <c r="B313" s="431"/>
      <c r="C313" s="412"/>
      <c r="D313" s="415"/>
      <c r="E313" s="412"/>
      <c r="F313" s="216" t="s">
        <v>658</v>
      </c>
      <c r="G313" s="210">
        <f t="shared" si="35"/>
        <v>0</v>
      </c>
      <c r="H313" s="236">
        <f t="shared" si="36"/>
        <v>0</v>
      </c>
      <c r="I313" s="105">
        <f t="shared" si="34"/>
        <v>0</v>
      </c>
      <c r="J313" s="106"/>
      <c r="K313" s="187"/>
      <c r="L313" s="187"/>
      <c r="M313" s="187"/>
      <c r="N313" s="187"/>
      <c r="O313" s="187"/>
      <c r="P313" s="187"/>
      <c r="Q313" s="187"/>
      <c r="R313" s="187"/>
      <c r="S313" s="229"/>
      <c r="U313" s="110">
        <f t="shared" si="37"/>
        <v>0</v>
      </c>
    </row>
    <row r="314" spans="1:21" ht="25.5">
      <c r="A314" s="418"/>
      <c r="B314" s="431"/>
      <c r="C314" s="412"/>
      <c r="D314" s="415"/>
      <c r="E314" s="412"/>
      <c r="F314" s="216" t="s">
        <v>659</v>
      </c>
      <c r="G314" s="210">
        <f t="shared" si="35"/>
        <v>0</v>
      </c>
      <c r="H314" s="236">
        <f t="shared" si="36"/>
        <v>0</v>
      </c>
      <c r="I314" s="105">
        <f t="shared" si="34"/>
        <v>0</v>
      </c>
      <c r="J314" s="106"/>
      <c r="K314" s="187"/>
      <c r="L314" s="187"/>
      <c r="M314" s="187"/>
      <c r="N314" s="187"/>
      <c r="O314" s="187"/>
      <c r="P314" s="187"/>
      <c r="Q314" s="187"/>
      <c r="R314" s="187"/>
      <c r="S314" s="229"/>
      <c r="U314" s="110">
        <f t="shared" si="37"/>
        <v>0</v>
      </c>
    </row>
    <row r="315" spans="1:21" ht="25.5">
      <c r="A315" s="418"/>
      <c r="B315" s="431"/>
      <c r="C315" s="412"/>
      <c r="D315" s="415"/>
      <c r="E315" s="412"/>
      <c r="F315" s="216" t="s">
        <v>660</v>
      </c>
      <c r="G315" s="210">
        <f t="shared" si="35"/>
        <v>0</v>
      </c>
      <c r="H315" s="236">
        <f t="shared" si="36"/>
        <v>0</v>
      </c>
      <c r="I315" s="105">
        <f t="shared" si="34"/>
        <v>0</v>
      </c>
      <c r="J315" s="106"/>
      <c r="K315" s="187"/>
      <c r="L315" s="187"/>
      <c r="M315" s="187"/>
      <c r="N315" s="187"/>
      <c r="O315" s="187"/>
      <c r="P315" s="187"/>
      <c r="Q315" s="187"/>
      <c r="R315" s="187"/>
      <c r="S315" s="229"/>
      <c r="U315" s="110">
        <f t="shared" si="37"/>
        <v>0</v>
      </c>
    </row>
    <row r="316" spans="1:21" ht="15.75">
      <c r="A316" s="418"/>
      <c r="B316" s="431"/>
      <c r="C316" s="412"/>
      <c r="D316" s="415"/>
      <c r="E316" s="412"/>
      <c r="F316" s="216" t="s">
        <v>661</v>
      </c>
      <c r="G316" s="210">
        <f t="shared" si="35"/>
        <v>0</v>
      </c>
      <c r="H316" s="236">
        <f t="shared" si="36"/>
        <v>0</v>
      </c>
      <c r="I316" s="105">
        <f t="shared" si="34"/>
        <v>0</v>
      </c>
      <c r="J316" s="106"/>
      <c r="K316" s="187"/>
      <c r="L316" s="187"/>
      <c r="M316" s="187"/>
      <c r="N316" s="187"/>
      <c r="O316" s="187"/>
      <c r="P316" s="187"/>
      <c r="Q316" s="187"/>
      <c r="R316" s="187"/>
      <c r="S316" s="229"/>
      <c r="U316" s="110">
        <f t="shared" si="37"/>
        <v>0</v>
      </c>
    </row>
    <row r="317" spans="1:21" ht="25.5">
      <c r="A317" s="418"/>
      <c r="B317" s="431"/>
      <c r="C317" s="412"/>
      <c r="D317" s="415"/>
      <c r="E317" s="412"/>
      <c r="F317" s="216" t="s">
        <v>662</v>
      </c>
      <c r="G317" s="210">
        <f t="shared" si="35"/>
        <v>0</v>
      </c>
      <c r="H317" s="236">
        <f t="shared" si="36"/>
        <v>0</v>
      </c>
      <c r="I317" s="105">
        <f t="shared" si="34"/>
        <v>0</v>
      </c>
      <c r="J317" s="106"/>
      <c r="K317" s="187"/>
      <c r="L317" s="187"/>
      <c r="M317" s="187"/>
      <c r="N317" s="187"/>
      <c r="O317" s="187"/>
      <c r="P317" s="187"/>
      <c r="Q317" s="187"/>
      <c r="R317" s="187"/>
      <c r="S317" s="229"/>
      <c r="U317" s="110">
        <f t="shared" si="37"/>
        <v>0</v>
      </c>
    </row>
    <row r="318" spans="1:21" ht="25.5">
      <c r="A318" s="418"/>
      <c r="B318" s="431"/>
      <c r="C318" s="412"/>
      <c r="D318" s="415"/>
      <c r="E318" s="412"/>
      <c r="F318" s="216" t="s">
        <v>663</v>
      </c>
      <c r="G318" s="210">
        <f t="shared" si="35"/>
        <v>0</v>
      </c>
      <c r="H318" s="236">
        <f t="shared" si="36"/>
        <v>0</v>
      </c>
      <c r="I318" s="105">
        <f t="shared" si="34"/>
        <v>0</v>
      </c>
      <c r="J318" s="106"/>
      <c r="K318" s="187"/>
      <c r="L318" s="187"/>
      <c r="M318" s="187"/>
      <c r="N318" s="187"/>
      <c r="O318" s="187"/>
      <c r="P318" s="187"/>
      <c r="Q318" s="187"/>
      <c r="R318" s="187"/>
      <c r="S318" s="229"/>
      <c r="U318" s="110">
        <f t="shared" si="37"/>
        <v>0</v>
      </c>
    </row>
    <row r="319" spans="1:21" ht="15.75">
      <c r="A319" s="418"/>
      <c r="B319" s="431"/>
      <c r="C319" s="412"/>
      <c r="D319" s="415"/>
      <c r="E319" s="412"/>
      <c r="F319" s="216" t="s">
        <v>664</v>
      </c>
      <c r="G319" s="210">
        <f t="shared" si="35"/>
        <v>0</v>
      </c>
      <c r="H319" s="236">
        <f t="shared" si="36"/>
        <v>0</v>
      </c>
      <c r="I319" s="105">
        <f t="shared" si="34"/>
        <v>0</v>
      </c>
      <c r="J319" s="106"/>
      <c r="K319" s="187"/>
      <c r="L319" s="187"/>
      <c r="M319" s="187"/>
      <c r="N319" s="187"/>
      <c r="O319" s="187"/>
      <c r="P319" s="187"/>
      <c r="Q319" s="187"/>
      <c r="R319" s="187"/>
      <c r="S319" s="229"/>
      <c r="U319" s="110">
        <f t="shared" si="37"/>
        <v>0</v>
      </c>
    </row>
    <row r="320" spans="1:21" ht="25.5">
      <c r="A320" s="418"/>
      <c r="B320" s="431"/>
      <c r="C320" s="412"/>
      <c r="D320" s="415"/>
      <c r="E320" s="412"/>
      <c r="F320" s="216" t="s">
        <v>665</v>
      </c>
      <c r="G320" s="210">
        <f t="shared" si="35"/>
        <v>0</v>
      </c>
      <c r="H320" s="236">
        <f t="shared" si="36"/>
        <v>0</v>
      </c>
      <c r="I320" s="105">
        <f t="shared" si="34"/>
        <v>0</v>
      </c>
      <c r="J320" s="106"/>
      <c r="K320" s="187"/>
      <c r="L320" s="187"/>
      <c r="M320" s="187"/>
      <c r="N320" s="187"/>
      <c r="O320" s="187"/>
      <c r="P320" s="187"/>
      <c r="Q320" s="187"/>
      <c r="R320" s="187"/>
      <c r="S320" s="229"/>
      <c r="U320" s="110">
        <f t="shared" si="37"/>
        <v>0</v>
      </c>
    </row>
    <row r="321" spans="1:21" ht="25.5">
      <c r="A321" s="418"/>
      <c r="B321" s="431"/>
      <c r="C321" s="412"/>
      <c r="D321" s="415"/>
      <c r="E321" s="412"/>
      <c r="F321" s="216" t="s">
        <v>666</v>
      </c>
      <c r="G321" s="210">
        <f t="shared" si="35"/>
        <v>0</v>
      </c>
      <c r="H321" s="236">
        <f t="shared" si="36"/>
        <v>0</v>
      </c>
      <c r="I321" s="105">
        <f t="shared" si="34"/>
        <v>0</v>
      </c>
      <c r="J321" s="106"/>
      <c r="K321" s="187"/>
      <c r="L321" s="187"/>
      <c r="M321" s="187"/>
      <c r="N321" s="187"/>
      <c r="O321" s="187"/>
      <c r="P321" s="187"/>
      <c r="Q321" s="187"/>
      <c r="R321" s="187"/>
      <c r="S321" s="229"/>
      <c r="U321" s="110">
        <f t="shared" si="37"/>
        <v>0</v>
      </c>
    </row>
    <row r="322" spans="1:21" ht="25.5">
      <c r="A322" s="418"/>
      <c r="B322" s="431"/>
      <c r="C322" s="412"/>
      <c r="D322" s="415"/>
      <c r="E322" s="412"/>
      <c r="F322" s="216" t="s">
        <v>667</v>
      </c>
      <c r="G322" s="210">
        <f t="shared" si="35"/>
        <v>0</v>
      </c>
      <c r="H322" s="236">
        <f t="shared" si="36"/>
        <v>0</v>
      </c>
      <c r="I322" s="105">
        <f t="shared" si="34"/>
        <v>0</v>
      </c>
      <c r="J322" s="106"/>
      <c r="K322" s="187"/>
      <c r="L322" s="187"/>
      <c r="M322" s="187"/>
      <c r="N322" s="187"/>
      <c r="O322" s="187"/>
      <c r="P322" s="187"/>
      <c r="Q322" s="187"/>
      <c r="R322" s="187"/>
      <c r="S322" s="229"/>
      <c r="U322" s="110">
        <f t="shared" si="37"/>
        <v>0</v>
      </c>
    </row>
    <row r="323" spans="1:21" ht="64.5" customHeight="1">
      <c r="A323" s="418"/>
      <c r="B323" s="431"/>
      <c r="C323" s="193" t="s">
        <v>668</v>
      </c>
      <c r="D323" s="194" t="s">
        <v>669</v>
      </c>
      <c r="E323" s="192" t="s">
        <v>1363</v>
      </c>
      <c r="F323" s="216" t="s">
        <v>670</v>
      </c>
      <c r="G323" s="210">
        <f t="shared" si="35"/>
        <v>0</v>
      </c>
      <c r="H323" s="236">
        <f t="shared" si="36"/>
        <v>0</v>
      </c>
      <c r="I323" s="105">
        <f t="shared" si="34"/>
        <v>0</v>
      </c>
      <c r="J323" s="106"/>
      <c r="K323" s="187"/>
      <c r="L323" s="187"/>
      <c r="M323" s="187"/>
      <c r="N323" s="187"/>
      <c r="O323" s="187"/>
      <c r="P323" s="187"/>
      <c r="Q323" s="187"/>
      <c r="R323" s="187"/>
      <c r="S323" s="229"/>
      <c r="U323" s="110">
        <f t="shared" si="37"/>
        <v>0</v>
      </c>
    </row>
    <row r="324" spans="1:21" ht="26.25" customHeight="1">
      <c r="A324" s="418"/>
      <c r="B324" s="431"/>
      <c r="C324" s="428" t="s">
        <v>671</v>
      </c>
      <c r="D324" s="415" t="s">
        <v>672</v>
      </c>
      <c r="E324" s="412" t="s">
        <v>1363</v>
      </c>
      <c r="F324" s="216" t="s">
        <v>673</v>
      </c>
      <c r="G324" s="210">
        <f t="shared" si="35"/>
        <v>0</v>
      </c>
      <c r="H324" s="236">
        <f t="shared" si="36"/>
        <v>0</v>
      </c>
      <c r="I324" s="105">
        <f t="shared" si="34"/>
        <v>0</v>
      </c>
      <c r="J324" s="106"/>
      <c r="K324" s="187"/>
      <c r="L324" s="187"/>
      <c r="M324" s="187"/>
      <c r="N324" s="187"/>
      <c r="O324" s="187"/>
      <c r="P324" s="187"/>
      <c r="Q324" s="187"/>
      <c r="R324" s="187"/>
      <c r="S324" s="229"/>
      <c r="U324" s="110">
        <f t="shared" si="37"/>
        <v>0</v>
      </c>
    </row>
    <row r="325" spans="1:21" ht="25.5">
      <c r="A325" s="418"/>
      <c r="B325" s="431"/>
      <c r="C325" s="428"/>
      <c r="D325" s="415"/>
      <c r="E325" s="412"/>
      <c r="F325" s="216" t="s">
        <v>674</v>
      </c>
      <c r="G325" s="210">
        <f t="shared" si="35"/>
        <v>0</v>
      </c>
      <c r="H325" s="236">
        <f t="shared" si="36"/>
        <v>0</v>
      </c>
      <c r="I325" s="105">
        <f t="shared" si="34"/>
        <v>0</v>
      </c>
      <c r="J325" s="106"/>
      <c r="K325" s="187"/>
      <c r="L325" s="187"/>
      <c r="M325" s="187"/>
      <c r="N325" s="187"/>
      <c r="O325" s="187"/>
      <c r="P325" s="187"/>
      <c r="Q325" s="187"/>
      <c r="R325" s="187"/>
      <c r="S325" s="229"/>
      <c r="U325" s="110">
        <f t="shared" si="37"/>
        <v>0</v>
      </c>
    </row>
    <row r="326" spans="1:21" ht="38.25" customHeight="1">
      <c r="A326" s="418"/>
      <c r="B326" s="431"/>
      <c r="C326" s="428"/>
      <c r="D326" s="415"/>
      <c r="E326" s="412"/>
      <c r="F326" s="216" t="s">
        <v>675</v>
      </c>
      <c r="G326" s="210">
        <f t="shared" si="35"/>
        <v>0</v>
      </c>
      <c r="H326" s="236">
        <f t="shared" si="36"/>
        <v>0</v>
      </c>
      <c r="I326" s="105">
        <f t="shared" si="34"/>
        <v>0</v>
      </c>
      <c r="J326" s="106"/>
      <c r="K326" s="187"/>
      <c r="L326" s="187"/>
      <c r="M326" s="187"/>
      <c r="N326" s="187"/>
      <c r="O326" s="187"/>
      <c r="P326" s="187"/>
      <c r="Q326" s="187"/>
      <c r="R326" s="187"/>
      <c r="S326" s="229"/>
      <c r="U326" s="110">
        <f t="shared" si="37"/>
        <v>0</v>
      </c>
    </row>
    <row r="327" spans="1:21" ht="25.5">
      <c r="A327" s="418"/>
      <c r="B327" s="431"/>
      <c r="C327" s="428"/>
      <c r="D327" s="415"/>
      <c r="E327" s="412"/>
      <c r="F327" s="216" t="s">
        <v>676</v>
      </c>
      <c r="G327" s="210">
        <f t="shared" si="35"/>
        <v>0</v>
      </c>
      <c r="H327" s="236">
        <f t="shared" si="36"/>
        <v>0</v>
      </c>
      <c r="I327" s="105">
        <f t="shared" si="34"/>
        <v>0</v>
      </c>
      <c r="J327" s="106"/>
      <c r="K327" s="187"/>
      <c r="L327" s="187"/>
      <c r="M327" s="187"/>
      <c r="N327" s="187"/>
      <c r="O327" s="187"/>
      <c r="P327" s="187"/>
      <c r="Q327" s="187"/>
      <c r="R327" s="187"/>
      <c r="S327" s="229"/>
      <c r="U327" s="110">
        <f t="shared" si="37"/>
        <v>0</v>
      </c>
    </row>
    <row r="328" spans="1:21" ht="25.5">
      <c r="A328" s="418"/>
      <c r="B328" s="431"/>
      <c r="C328" s="428"/>
      <c r="D328" s="415"/>
      <c r="E328" s="412"/>
      <c r="F328" s="216" t="s">
        <v>677</v>
      </c>
      <c r="G328" s="210">
        <f t="shared" si="35"/>
        <v>0</v>
      </c>
      <c r="H328" s="236">
        <f t="shared" si="36"/>
        <v>0</v>
      </c>
      <c r="I328" s="105">
        <f t="shared" si="34"/>
        <v>0</v>
      </c>
      <c r="J328" s="106"/>
      <c r="K328" s="187"/>
      <c r="L328" s="187"/>
      <c r="M328" s="187"/>
      <c r="N328" s="187"/>
      <c r="O328" s="187"/>
      <c r="P328" s="187"/>
      <c r="Q328" s="187"/>
      <c r="R328" s="187"/>
      <c r="S328" s="229"/>
      <c r="U328" s="110">
        <f t="shared" si="37"/>
        <v>0</v>
      </c>
    </row>
    <row r="329" spans="1:21" ht="25.5">
      <c r="A329" s="418"/>
      <c r="B329" s="431"/>
      <c r="C329" s="428"/>
      <c r="D329" s="415"/>
      <c r="E329" s="412"/>
      <c r="F329" s="216" t="s">
        <v>678</v>
      </c>
      <c r="G329" s="210">
        <f t="shared" si="35"/>
        <v>0</v>
      </c>
      <c r="H329" s="236">
        <f t="shared" si="36"/>
        <v>0</v>
      </c>
      <c r="I329" s="105">
        <f aca="true" t="shared" si="38" ref="I329:I392">IF(H329=0,0,ROUND(G329/H329,1))</f>
        <v>0</v>
      </c>
      <c r="J329" s="106"/>
      <c r="K329" s="187"/>
      <c r="L329" s="187"/>
      <c r="M329" s="187"/>
      <c r="N329" s="187"/>
      <c r="O329" s="187"/>
      <c r="P329" s="187"/>
      <c r="Q329" s="187"/>
      <c r="R329" s="187"/>
      <c r="S329" s="229"/>
      <c r="U329" s="110">
        <f t="shared" si="37"/>
        <v>0</v>
      </c>
    </row>
    <row r="330" spans="1:21" ht="25.5">
      <c r="A330" s="418"/>
      <c r="B330" s="431"/>
      <c r="C330" s="428"/>
      <c r="D330" s="415"/>
      <c r="E330" s="412"/>
      <c r="F330" s="216" t="s">
        <v>679</v>
      </c>
      <c r="G330" s="210">
        <f aca="true" t="shared" si="39" ref="G330:G391">J330+N330+P330+R330+L330</f>
        <v>0</v>
      </c>
      <c r="H330" s="236">
        <f aca="true" t="shared" si="40" ref="H330:H391">K330+O330+Q330+S330+M330</f>
        <v>0</v>
      </c>
      <c r="I330" s="105">
        <f t="shared" si="38"/>
        <v>0</v>
      </c>
      <c r="J330" s="106"/>
      <c r="K330" s="187"/>
      <c r="L330" s="187"/>
      <c r="M330" s="187"/>
      <c r="N330" s="187"/>
      <c r="O330" s="187"/>
      <c r="P330" s="187"/>
      <c r="Q330" s="187"/>
      <c r="R330" s="187"/>
      <c r="S330" s="229"/>
      <c r="U330" s="110">
        <f aca="true" t="shared" si="41" ref="U330:U393">G330+H330-SUM(J330:S330)</f>
        <v>0</v>
      </c>
    </row>
    <row r="331" spans="1:21" ht="25.5">
      <c r="A331" s="418"/>
      <c r="B331" s="431"/>
      <c r="C331" s="428"/>
      <c r="D331" s="415"/>
      <c r="E331" s="412"/>
      <c r="F331" s="216" t="s">
        <v>680</v>
      </c>
      <c r="G331" s="210">
        <f t="shared" si="39"/>
        <v>0</v>
      </c>
      <c r="H331" s="236">
        <f t="shared" si="40"/>
        <v>0</v>
      </c>
      <c r="I331" s="105">
        <f t="shared" si="38"/>
        <v>0</v>
      </c>
      <c r="J331" s="106"/>
      <c r="K331" s="187"/>
      <c r="L331" s="187"/>
      <c r="M331" s="187"/>
      <c r="N331" s="187"/>
      <c r="O331" s="187"/>
      <c r="P331" s="187"/>
      <c r="Q331" s="187"/>
      <c r="R331" s="187"/>
      <c r="S331" s="229"/>
      <c r="U331" s="110">
        <f t="shared" si="41"/>
        <v>0</v>
      </c>
    </row>
    <row r="332" spans="1:21" ht="25.5">
      <c r="A332" s="418"/>
      <c r="B332" s="431"/>
      <c r="C332" s="428"/>
      <c r="D332" s="415"/>
      <c r="E332" s="412"/>
      <c r="F332" s="216" t="s">
        <v>681</v>
      </c>
      <c r="G332" s="210">
        <f t="shared" si="39"/>
        <v>0</v>
      </c>
      <c r="H332" s="236">
        <f t="shared" si="40"/>
        <v>0</v>
      </c>
      <c r="I332" s="105">
        <f t="shared" si="38"/>
        <v>0</v>
      </c>
      <c r="J332" s="106"/>
      <c r="K332" s="187"/>
      <c r="L332" s="187"/>
      <c r="M332" s="187"/>
      <c r="N332" s="187"/>
      <c r="O332" s="187"/>
      <c r="P332" s="187"/>
      <c r="Q332" s="187"/>
      <c r="R332" s="187"/>
      <c r="S332" s="229"/>
      <c r="U332" s="110">
        <f t="shared" si="41"/>
        <v>0</v>
      </c>
    </row>
    <row r="333" spans="1:21" ht="15.75">
      <c r="A333" s="418"/>
      <c r="B333" s="431"/>
      <c r="C333" s="428"/>
      <c r="D333" s="415"/>
      <c r="E333" s="412"/>
      <c r="F333" s="216" t="s">
        <v>682</v>
      </c>
      <c r="G333" s="210">
        <f t="shared" si="39"/>
        <v>0</v>
      </c>
      <c r="H333" s="236">
        <f t="shared" si="40"/>
        <v>0</v>
      </c>
      <c r="I333" s="105">
        <f t="shared" si="38"/>
        <v>0</v>
      </c>
      <c r="J333" s="106"/>
      <c r="K333" s="187"/>
      <c r="L333" s="187"/>
      <c r="M333" s="187"/>
      <c r="N333" s="187"/>
      <c r="O333" s="187"/>
      <c r="P333" s="187"/>
      <c r="Q333" s="187"/>
      <c r="R333" s="187"/>
      <c r="S333" s="229"/>
      <c r="U333" s="110">
        <f t="shared" si="41"/>
        <v>0</v>
      </c>
    </row>
    <row r="334" spans="1:21" ht="15.75">
      <c r="A334" s="418"/>
      <c r="B334" s="431"/>
      <c r="C334" s="428"/>
      <c r="D334" s="415"/>
      <c r="E334" s="412"/>
      <c r="F334" s="216" t="s">
        <v>683</v>
      </c>
      <c r="G334" s="210">
        <f t="shared" si="39"/>
        <v>0</v>
      </c>
      <c r="H334" s="236">
        <f t="shared" si="40"/>
        <v>0</v>
      </c>
      <c r="I334" s="105">
        <f t="shared" si="38"/>
        <v>0</v>
      </c>
      <c r="J334" s="106"/>
      <c r="K334" s="187"/>
      <c r="L334" s="187"/>
      <c r="M334" s="187"/>
      <c r="N334" s="187"/>
      <c r="O334" s="187"/>
      <c r="P334" s="187"/>
      <c r="Q334" s="187"/>
      <c r="R334" s="187"/>
      <c r="S334" s="229"/>
      <c r="U334" s="110">
        <f t="shared" si="41"/>
        <v>0</v>
      </c>
    </row>
    <row r="335" spans="1:21" ht="28.5" customHeight="1">
      <c r="A335" s="418"/>
      <c r="B335" s="431"/>
      <c r="C335" s="428"/>
      <c r="D335" s="415"/>
      <c r="E335" s="412"/>
      <c r="F335" s="216" t="s">
        <v>684</v>
      </c>
      <c r="G335" s="210">
        <f t="shared" si="39"/>
        <v>0</v>
      </c>
      <c r="H335" s="236">
        <f t="shared" si="40"/>
        <v>0</v>
      </c>
      <c r="I335" s="105">
        <f t="shared" si="38"/>
        <v>0</v>
      </c>
      <c r="J335" s="106"/>
      <c r="K335" s="187"/>
      <c r="L335" s="187"/>
      <c r="M335" s="187"/>
      <c r="N335" s="187"/>
      <c r="O335" s="187"/>
      <c r="P335" s="187"/>
      <c r="Q335" s="187"/>
      <c r="R335" s="187"/>
      <c r="S335" s="229"/>
      <c r="U335" s="110">
        <f t="shared" si="41"/>
        <v>0</v>
      </c>
    </row>
    <row r="336" spans="1:21" ht="72" customHeight="1">
      <c r="A336" s="418"/>
      <c r="B336" s="431"/>
      <c r="C336" s="428" t="s">
        <v>685</v>
      </c>
      <c r="D336" s="414" t="s">
        <v>686</v>
      </c>
      <c r="E336" s="412" t="s">
        <v>1363</v>
      </c>
      <c r="F336" s="216" t="s">
        <v>687</v>
      </c>
      <c r="G336" s="210">
        <f t="shared" si="39"/>
        <v>0</v>
      </c>
      <c r="H336" s="236">
        <f t="shared" si="40"/>
        <v>0</v>
      </c>
      <c r="I336" s="105">
        <f t="shared" si="38"/>
        <v>0</v>
      </c>
      <c r="J336" s="106"/>
      <c r="K336" s="187"/>
      <c r="L336" s="187"/>
      <c r="M336" s="187"/>
      <c r="N336" s="187"/>
      <c r="O336" s="187"/>
      <c r="P336" s="187"/>
      <c r="Q336" s="187"/>
      <c r="R336" s="187"/>
      <c r="S336" s="229"/>
      <c r="U336" s="110">
        <f t="shared" si="41"/>
        <v>0</v>
      </c>
    </row>
    <row r="337" spans="1:21" ht="144.75" customHeight="1">
      <c r="A337" s="418"/>
      <c r="B337" s="431"/>
      <c r="C337" s="428"/>
      <c r="D337" s="414"/>
      <c r="E337" s="412"/>
      <c r="F337" s="216" t="s">
        <v>1430</v>
      </c>
      <c r="G337" s="210">
        <f t="shared" si="39"/>
        <v>0</v>
      </c>
      <c r="H337" s="236">
        <f t="shared" si="40"/>
        <v>0</v>
      </c>
      <c r="I337" s="105">
        <f t="shared" si="38"/>
        <v>0</v>
      </c>
      <c r="J337" s="106"/>
      <c r="K337" s="187"/>
      <c r="L337" s="187"/>
      <c r="M337" s="187"/>
      <c r="N337" s="187"/>
      <c r="O337" s="187"/>
      <c r="P337" s="187"/>
      <c r="Q337" s="187"/>
      <c r="R337" s="187"/>
      <c r="S337" s="229"/>
      <c r="U337" s="110">
        <f t="shared" si="41"/>
        <v>0</v>
      </c>
    </row>
    <row r="338" spans="1:21" ht="25.5">
      <c r="A338" s="418"/>
      <c r="B338" s="431"/>
      <c r="C338" s="428"/>
      <c r="D338" s="414"/>
      <c r="E338" s="412"/>
      <c r="F338" s="216" t="s">
        <v>1431</v>
      </c>
      <c r="G338" s="210">
        <f t="shared" si="39"/>
        <v>0</v>
      </c>
      <c r="H338" s="236">
        <f t="shared" si="40"/>
        <v>0</v>
      </c>
      <c r="I338" s="105">
        <f t="shared" si="38"/>
        <v>0</v>
      </c>
      <c r="J338" s="106"/>
      <c r="K338" s="187"/>
      <c r="L338" s="187"/>
      <c r="M338" s="187"/>
      <c r="N338" s="187"/>
      <c r="O338" s="187"/>
      <c r="P338" s="187"/>
      <c r="Q338" s="187"/>
      <c r="R338" s="187"/>
      <c r="S338" s="229"/>
      <c r="U338" s="110">
        <f t="shared" si="41"/>
        <v>0</v>
      </c>
    </row>
    <row r="339" spans="1:21" ht="63.75">
      <c r="A339" s="418"/>
      <c r="B339" s="431"/>
      <c r="C339" s="194" t="s">
        <v>688</v>
      </c>
      <c r="D339" s="104" t="s">
        <v>689</v>
      </c>
      <c r="E339" s="192" t="s">
        <v>1363</v>
      </c>
      <c r="F339" s="216" t="s">
        <v>690</v>
      </c>
      <c r="G339" s="210">
        <f t="shared" si="39"/>
        <v>0</v>
      </c>
      <c r="H339" s="236">
        <f t="shared" si="40"/>
        <v>0</v>
      </c>
      <c r="I339" s="105">
        <f t="shared" si="38"/>
        <v>0</v>
      </c>
      <c r="J339" s="106"/>
      <c r="K339" s="187"/>
      <c r="L339" s="187"/>
      <c r="M339" s="187"/>
      <c r="N339" s="187"/>
      <c r="O339" s="187"/>
      <c r="P339" s="187"/>
      <c r="Q339" s="187"/>
      <c r="R339" s="187"/>
      <c r="S339" s="229"/>
      <c r="U339" s="110">
        <f t="shared" si="41"/>
        <v>0</v>
      </c>
    </row>
    <row r="340" spans="1:21" ht="38.25">
      <c r="A340" s="418"/>
      <c r="B340" s="431"/>
      <c r="C340" s="194" t="s">
        <v>691</v>
      </c>
      <c r="D340" s="104" t="s">
        <v>692</v>
      </c>
      <c r="E340" s="192" t="s">
        <v>1363</v>
      </c>
      <c r="F340" s="216" t="s">
        <v>938</v>
      </c>
      <c r="G340" s="210">
        <f t="shared" si="39"/>
        <v>0</v>
      </c>
      <c r="H340" s="236">
        <f t="shared" si="40"/>
        <v>0</v>
      </c>
      <c r="I340" s="105">
        <f t="shared" si="38"/>
        <v>0</v>
      </c>
      <c r="J340" s="106"/>
      <c r="K340" s="187"/>
      <c r="L340" s="187"/>
      <c r="M340" s="187"/>
      <c r="N340" s="187"/>
      <c r="O340" s="187"/>
      <c r="P340" s="187"/>
      <c r="Q340" s="187"/>
      <c r="R340" s="187"/>
      <c r="S340" s="229"/>
      <c r="U340" s="110">
        <f t="shared" si="41"/>
        <v>0</v>
      </c>
    </row>
    <row r="341" spans="1:21" ht="39" customHeight="1">
      <c r="A341" s="418"/>
      <c r="B341" s="431"/>
      <c r="C341" s="403" t="s">
        <v>693</v>
      </c>
      <c r="D341" s="402" t="s">
        <v>939</v>
      </c>
      <c r="E341" s="412" t="s">
        <v>1363</v>
      </c>
      <c r="F341" s="216" t="s">
        <v>694</v>
      </c>
      <c r="G341" s="210">
        <f t="shared" si="39"/>
        <v>0</v>
      </c>
      <c r="H341" s="236">
        <f t="shared" si="40"/>
        <v>0</v>
      </c>
      <c r="I341" s="105">
        <f t="shared" si="38"/>
        <v>0</v>
      </c>
      <c r="J341" s="106"/>
      <c r="K341" s="187"/>
      <c r="L341" s="187"/>
      <c r="M341" s="187"/>
      <c r="N341" s="187"/>
      <c r="O341" s="187"/>
      <c r="P341" s="187"/>
      <c r="Q341" s="187"/>
      <c r="R341" s="187"/>
      <c r="S341" s="229"/>
      <c r="U341" s="110">
        <f t="shared" si="41"/>
        <v>0</v>
      </c>
    </row>
    <row r="342" spans="1:21" ht="25.5">
      <c r="A342" s="418"/>
      <c r="B342" s="431"/>
      <c r="C342" s="403"/>
      <c r="D342" s="402"/>
      <c r="E342" s="412"/>
      <c r="F342" s="216" t="s">
        <v>695</v>
      </c>
      <c r="G342" s="210">
        <f t="shared" si="39"/>
        <v>0</v>
      </c>
      <c r="H342" s="236">
        <f t="shared" si="40"/>
        <v>0</v>
      </c>
      <c r="I342" s="105">
        <f t="shared" si="38"/>
        <v>0</v>
      </c>
      <c r="J342" s="106"/>
      <c r="K342" s="187"/>
      <c r="L342" s="187"/>
      <c r="M342" s="187"/>
      <c r="N342" s="187"/>
      <c r="O342" s="187"/>
      <c r="P342" s="187"/>
      <c r="Q342" s="187"/>
      <c r="R342" s="187"/>
      <c r="S342" s="229"/>
      <c r="U342" s="110">
        <f t="shared" si="41"/>
        <v>0</v>
      </c>
    </row>
    <row r="343" spans="1:21" ht="25.5">
      <c r="A343" s="418"/>
      <c r="B343" s="431"/>
      <c r="C343" s="403"/>
      <c r="D343" s="402"/>
      <c r="E343" s="412"/>
      <c r="F343" s="216" t="s">
        <v>696</v>
      </c>
      <c r="G343" s="210">
        <f t="shared" si="39"/>
        <v>0</v>
      </c>
      <c r="H343" s="236">
        <f t="shared" si="40"/>
        <v>0</v>
      </c>
      <c r="I343" s="105">
        <f t="shared" si="38"/>
        <v>0</v>
      </c>
      <c r="J343" s="106"/>
      <c r="K343" s="187"/>
      <c r="L343" s="187"/>
      <c r="M343" s="187"/>
      <c r="N343" s="187"/>
      <c r="O343" s="187"/>
      <c r="P343" s="187"/>
      <c r="Q343" s="187"/>
      <c r="R343" s="187"/>
      <c r="S343" s="229"/>
      <c r="U343" s="110">
        <f t="shared" si="41"/>
        <v>0</v>
      </c>
    </row>
    <row r="344" spans="1:21" ht="51" customHeight="1">
      <c r="A344" s="418"/>
      <c r="B344" s="431"/>
      <c r="C344" s="403"/>
      <c r="D344" s="402"/>
      <c r="E344" s="412"/>
      <c r="F344" s="216" t="s">
        <v>697</v>
      </c>
      <c r="G344" s="210">
        <f t="shared" si="39"/>
        <v>0</v>
      </c>
      <c r="H344" s="236">
        <f t="shared" si="40"/>
        <v>0</v>
      </c>
      <c r="I344" s="105">
        <f t="shared" si="38"/>
        <v>0</v>
      </c>
      <c r="J344" s="106"/>
      <c r="K344" s="187"/>
      <c r="L344" s="187"/>
      <c r="M344" s="187"/>
      <c r="N344" s="187"/>
      <c r="O344" s="187"/>
      <c r="P344" s="187"/>
      <c r="Q344" s="187"/>
      <c r="R344" s="187"/>
      <c r="S344" s="229"/>
      <c r="U344" s="110">
        <f t="shared" si="41"/>
        <v>0</v>
      </c>
    </row>
    <row r="345" spans="1:21" ht="38.25">
      <c r="A345" s="418"/>
      <c r="B345" s="431"/>
      <c r="C345" s="429" t="s">
        <v>698</v>
      </c>
      <c r="D345" s="430" t="s">
        <v>940</v>
      </c>
      <c r="E345" s="406" t="s">
        <v>1363</v>
      </c>
      <c r="F345" s="219" t="s">
        <v>699</v>
      </c>
      <c r="G345" s="210">
        <f t="shared" si="39"/>
        <v>0</v>
      </c>
      <c r="H345" s="236">
        <f t="shared" si="40"/>
        <v>0</v>
      </c>
      <c r="I345" s="105">
        <f t="shared" si="38"/>
        <v>0</v>
      </c>
      <c r="J345" s="106"/>
      <c r="K345" s="187"/>
      <c r="L345" s="187"/>
      <c r="M345" s="187"/>
      <c r="N345" s="187"/>
      <c r="O345" s="187"/>
      <c r="P345" s="187"/>
      <c r="Q345" s="187"/>
      <c r="R345" s="187"/>
      <c r="S345" s="229"/>
      <c r="U345" s="110">
        <f t="shared" si="41"/>
        <v>0</v>
      </c>
    </row>
    <row r="346" spans="1:21" ht="25.5">
      <c r="A346" s="418"/>
      <c r="B346" s="431"/>
      <c r="C346" s="429"/>
      <c r="D346" s="430"/>
      <c r="E346" s="406"/>
      <c r="F346" s="219" t="s">
        <v>700</v>
      </c>
      <c r="G346" s="210">
        <f t="shared" si="39"/>
        <v>0</v>
      </c>
      <c r="H346" s="236">
        <f t="shared" si="40"/>
        <v>0</v>
      </c>
      <c r="I346" s="105">
        <f t="shared" si="38"/>
        <v>0</v>
      </c>
      <c r="J346" s="106"/>
      <c r="K346" s="187"/>
      <c r="L346" s="187"/>
      <c r="M346" s="187"/>
      <c r="N346" s="187"/>
      <c r="O346" s="187"/>
      <c r="P346" s="187"/>
      <c r="Q346" s="187"/>
      <c r="R346" s="187"/>
      <c r="S346" s="229"/>
      <c r="U346" s="110">
        <f t="shared" si="41"/>
        <v>0</v>
      </c>
    </row>
    <row r="347" spans="1:21" ht="25.5">
      <c r="A347" s="418"/>
      <c r="B347" s="431"/>
      <c r="C347" s="429"/>
      <c r="D347" s="430"/>
      <c r="E347" s="406"/>
      <c r="F347" s="219" t="s">
        <v>701</v>
      </c>
      <c r="G347" s="210">
        <f t="shared" si="39"/>
        <v>0</v>
      </c>
      <c r="H347" s="236">
        <f t="shared" si="40"/>
        <v>0</v>
      </c>
      <c r="I347" s="105">
        <f t="shared" si="38"/>
        <v>0</v>
      </c>
      <c r="J347" s="106"/>
      <c r="K347" s="187"/>
      <c r="L347" s="187"/>
      <c r="M347" s="187"/>
      <c r="N347" s="187"/>
      <c r="O347" s="187"/>
      <c r="P347" s="187"/>
      <c r="Q347" s="187"/>
      <c r="R347" s="187"/>
      <c r="S347" s="229"/>
      <c r="U347" s="110">
        <f t="shared" si="41"/>
        <v>0</v>
      </c>
    </row>
    <row r="348" spans="1:21" ht="25.5">
      <c r="A348" s="418"/>
      <c r="B348" s="431"/>
      <c r="C348" s="429"/>
      <c r="D348" s="430"/>
      <c r="E348" s="406"/>
      <c r="F348" s="219" t="s">
        <v>702</v>
      </c>
      <c r="G348" s="210">
        <f t="shared" si="39"/>
        <v>0</v>
      </c>
      <c r="H348" s="236">
        <f t="shared" si="40"/>
        <v>0</v>
      </c>
      <c r="I348" s="105">
        <f t="shared" si="38"/>
        <v>0</v>
      </c>
      <c r="J348" s="106"/>
      <c r="K348" s="187"/>
      <c r="L348" s="187"/>
      <c r="M348" s="187"/>
      <c r="N348" s="187"/>
      <c r="O348" s="187"/>
      <c r="P348" s="187"/>
      <c r="Q348" s="187"/>
      <c r="R348" s="187"/>
      <c r="S348" s="229"/>
      <c r="U348" s="110">
        <f t="shared" si="41"/>
        <v>0</v>
      </c>
    </row>
    <row r="349" spans="1:21" ht="38.25">
      <c r="A349" s="418"/>
      <c r="B349" s="431"/>
      <c r="C349" s="429"/>
      <c r="D349" s="430"/>
      <c r="E349" s="406"/>
      <c r="F349" s="219" t="s">
        <v>1063</v>
      </c>
      <c r="G349" s="210">
        <f t="shared" si="39"/>
        <v>0</v>
      </c>
      <c r="H349" s="236">
        <f t="shared" si="40"/>
        <v>0</v>
      </c>
      <c r="I349" s="105">
        <f t="shared" si="38"/>
        <v>0</v>
      </c>
      <c r="J349" s="106"/>
      <c r="K349" s="187"/>
      <c r="L349" s="187"/>
      <c r="M349" s="187"/>
      <c r="N349" s="187"/>
      <c r="O349" s="187"/>
      <c r="P349" s="187"/>
      <c r="Q349" s="187"/>
      <c r="R349" s="187"/>
      <c r="S349" s="229"/>
      <c r="U349" s="110">
        <f t="shared" si="41"/>
        <v>0</v>
      </c>
    </row>
    <row r="350" spans="1:21" ht="38.25">
      <c r="A350" s="418"/>
      <c r="B350" s="431"/>
      <c r="C350" s="414" t="s">
        <v>703</v>
      </c>
      <c r="D350" s="104" t="s">
        <v>704</v>
      </c>
      <c r="E350" s="412" t="s">
        <v>1363</v>
      </c>
      <c r="F350" s="216" t="s">
        <v>705</v>
      </c>
      <c r="G350" s="210">
        <f t="shared" si="39"/>
        <v>0</v>
      </c>
      <c r="H350" s="236">
        <f t="shared" si="40"/>
        <v>0</v>
      </c>
      <c r="I350" s="105">
        <f t="shared" si="38"/>
        <v>0</v>
      </c>
      <c r="J350" s="106"/>
      <c r="K350" s="187"/>
      <c r="L350" s="187"/>
      <c r="M350" s="187"/>
      <c r="N350" s="187"/>
      <c r="O350" s="187"/>
      <c r="P350" s="187"/>
      <c r="Q350" s="187"/>
      <c r="R350" s="187"/>
      <c r="S350" s="229"/>
      <c r="U350" s="110">
        <f t="shared" si="41"/>
        <v>0</v>
      </c>
    </row>
    <row r="351" spans="1:21" ht="51">
      <c r="A351" s="418"/>
      <c r="B351" s="431"/>
      <c r="C351" s="414"/>
      <c r="D351" s="104" t="s">
        <v>706</v>
      </c>
      <c r="E351" s="412"/>
      <c r="F351" s="216" t="s">
        <v>941</v>
      </c>
      <c r="G351" s="210">
        <f t="shared" si="39"/>
        <v>0</v>
      </c>
      <c r="H351" s="236">
        <f t="shared" si="40"/>
        <v>0</v>
      </c>
      <c r="I351" s="105">
        <f t="shared" si="38"/>
        <v>0</v>
      </c>
      <c r="J351" s="106"/>
      <c r="K351" s="187"/>
      <c r="L351" s="187"/>
      <c r="M351" s="187"/>
      <c r="N351" s="187"/>
      <c r="O351" s="187"/>
      <c r="P351" s="187"/>
      <c r="Q351" s="187"/>
      <c r="R351" s="187"/>
      <c r="S351" s="229"/>
      <c r="U351" s="110">
        <f t="shared" si="41"/>
        <v>0</v>
      </c>
    </row>
    <row r="352" spans="1:21" ht="51">
      <c r="A352" s="418"/>
      <c r="B352" s="431"/>
      <c r="C352" s="104" t="s">
        <v>707</v>
      </c>
      <c r="D352" s="104" t="s">
        <v>708</v>
      </c>
      <c r="E352" s="192" t="s">
        <v>1363</v>
      </c>
      <c r="F352" s="216" t="s">
        <v>709</v>
      </c>
      <c r="G352" s="210">
        <f t="shared" si="39"/>
        <v>0</v>
      </c>
      <c r="H352" s="236">
        <f t="shared" si="40"/>
        <v>0</v>
      </c>
      <c r="I352" s="105">
        <f t="shared" si="38"/>
        <v>0</v>
      </c>
      <c r="J352" s="106"/>
      <c r="K352" s="187"/>
      <c r="L352" s="187"/>
      <c r="M352" s="187"/>
      <c r="N352" s="187"/>
      <c r="O352" s="187"/>
      <c r="P352" s="187"/>
      <c r="Q352" s="187"/>
      <c r="R352" s="187"/>
      <c r="S352" s="229"/>
      <c r="U352" s="110">
        <f t="shared" si="41"/>
        <v>0</v>
      </c>
    </row>
    <row r="353" spans="1:21" ht="38.25">
      <c r="A353" s="418"/>
      <c r="B353" s="431"/>
      <c r="C353" s="416" t="s">
        <v>710</v>
      </c>
      <c r="D353" s="416" t="s">
        <v>942</v>
      </c>
      <c r="E353" s="406" t="s">
        <v>1363</v>
      </c>
      <c r="F353" s="219" t="s">
        <v>711</v>
      </c>
      <c r="G353" s="210">
        <f t="shared" si="39"/>
        <v>0</v>
      </c>
      <c r="H353" s="236">
        <f t="shared" si="40"/>
        <v>0</v>
      </c>
      <c r="I353" s="105">
        <f t="shared" si="38"/>
        <v>0</v>
      </c>
      <c r="J353" s="106"/>
      <c r="K353" s="187"/>
      <c r="L353" s="187"/>
      <c r="M353" s="187"/>
      <c r="N353" s="187"/>
      <c r="O353" s="187"/>
      <c r="P353" s="187"/>
      <c r="Q353" s="187"/>
      <c r="R353" s="187"/>
      <c r="S353" s="229"/>
      <c r="U353" s="110">
        <f t="shared" si="41"/>
        <v>0</v>
      </c>
    </row>
    <row r="354" spans="1:21" ht="63.75">
      <c r="A354" s="418"/>
      <c r="B354" s="431"/>
      <c r="C354" s="416"/>
      <c r="D354" s="416"/>
      <c r="E354" s="406"/>
      <c r="F354" s="219" t="s">
        <v>712</v>
      </c>
      <c r="G354" s="210">
        <f t="shared" si="39"/>
        <v>0</v>
      </c>
      <c r="H354" s="236">
        <f t="shared" si="40"/>
        <v>0</v>
      </c>
      <c r="I354" s="105">
        <f t="shared" si="38"/>
        <v>0</v>
      </c>
      <c r="J354" s="106"/>
      <c r="K354" s="187"/>
      <c r="L354" s="187"/>
      <c r="M354" s="187"/>
      <c r="N354" s="187"/>
      <c r="O354" s="187"/>
      <c r="P354" s="187"/>
      <c r="Q354" s="187"/>
      <c r="R354" s="187"/>
      <c r="S354" s="229"/>
      <c r="U354" s="110">
        <f t="shared" si="41"/>
        <v>0</v>
      </c>
    </row>
    <row r="355" spans="1:21" ht="38.25">
      <c r="A355" s="418"/>
      <c r="B355" s="431"/>
      <c r="C355" s="416"/>
      <c r="D355" s="416"/>
      <c r="E355" s="406"/>
      <c r="F355" s="219" t="s">
        <v>713</v>
      </c>
      <c r="G355" s="210">
        <f t="shared" si="39"/>
        <v>0</v>
      </c>
      <c r="H355" s="236">
        <f t="shared" si="40"/>
        <v>0</v>
      </c>
      <c r="I355" s="105">
        <f t="shared" si="38"/>
        <v>0</v>
      </c>
      <c r="J355" s="106"/>
      <c r="K355" s="187"/>
      <c r="L355" s="187"/>
      <c r="M355" s="187"/>
      <c r="N355" s="187"/>
      <c r="O355" s="187"/>
      <c r="P355" s="187"/>
      <c r="Q355" s="187"/>
      <c r="R355" s="187"/>
      <c r="S355" s="229"/>
      <c r="U355" s="110">
        <f t="shared" si="41"/>
        <v>0</v>
      </c>
    </row>
    <row r="356" spans="1:21" ht="25.5">
      <c r="A356" s="418"/>
      <c r="B356" s="431"/>
      <c r="C356" s="416"/>
      <c r="D356" s="416"/>
      <c r="E356" s="406"/>
      <c r="F356" s="219" t="s">
        <v>714</v>
      </c>
      <c r="G356" s="210">
        <f t="shared" si="39"/>
        <v>0</v>
      </c>
      <c r="H356" s="236">
        <f t="shared" si="40"/>
        <v>0</v>
      </c>
      <c r="I356" s="105">
        <f t="shared" si="38"/>
        <v>0</v>
      </c>
      <c r="J356" s="106"/>
      <c r="K356" s="187"/>
      <c r="L356" s="187"/>
      <c r="M356" s="187"/>
      <c r="N356" s="187"/>
      <c r="O356" s="187"/>
      <c r="P356" s="187"/>
      <c r="Q356" s="187"/>
      <c r="R356" s="187"/>
      <c r="S356" s="229"/>
      <c r="U356" s="110">
        <f t="shared" si="41"/>
        <v>0</v>
      </c>
    </row>
    <row r="357" spans="1:21" ht="15.75">
      <c r="A357" s="418"/>
      <c r="B357" s="431"/>
      <c r="C357" s="193" t="s">
        <v>715</v>
      </c>
      <c r="D357" s="104" t="s">
        <v>943</v>
      </c>
      <c r="E357" s="192" t="s">
        <v>1363</v>
      </c>
      <c r="F357" s="216" t="s">
        <v>716</v>
      </c>
      <c r="G357" s="210">
        <f t="shared" si="39"/>
        <v>0</v>
      </c>
      <c r="H357" s="236">
        <f t="shared" si="40"/>
        <v>0</v>
      </c>
      <c r="I357" s="105">
        <f t="shared" si="38"/>
        <v>0</v>
      </c>
      <c r="J357" s="106"/>
      <c r="K357" s="187"/>
      <c r="L357" s="187"/>
      <c r="M357" s="187"/>
      <c r="N357" s="187"/>
      <c r="O357" s="187"/>
      <c r="P357" s="187"/>
      <c r="Q357" s="187"/>
      <c r="R357" s="187"/>
      <c r="S357" s="229"/>
      <c r="U357" s="110">
        <f t="shared" si="41"/>
        <v>0</v>
      </c>
    </row>
    <row r="358" spans="1:21" ht="51.75" customHeight="1">
      <c r="A358" s="418"/>
      <c r="B358" s="431"/>
      <c r="C358" s="424" t="s">
        <v>717</v>
      </c>
      <c r="D358" s="403" t="s">
        <v>944</v>
      </c>
      <c r="E358" s="412" t="s">
        <v>1363</v>
      </c>
      <c r="F358" s="216" t="s">
        <v>718</v>
      </c>
      <c r="G358" s="210">
        <f t="shared" si="39"/>
        <v>0</v>
      </c>
      <c r="H358" s="236">
        <f t="shared" si="40"/>
        <v>0</v>
      </c>
      <c r="I358" s="105">
        <f t="shared" si="38"/>
        <v>0</v>
      </c>
      <c r="J358" s="106"/>
      <c r="K358" s="187"/>
      <c r="L358" s="187"/>
      <c r="M358" s="187"/>
      <c r="N358" s="187"/>
      <c r="O358" s="187"/>
      <c r="P358" s="187"/>
      <c r="Q358" s="187"/>
      <c r="R358" s="187"/>
      <c r="S358" s="229"/>
      <c r="U358" s="110">
        <f t="shared" si="41"/>
        <v>0</v>
      </c>
    </row>
    <row r="359" spans="1:21" ht="15.75">
      <c r="A359" s="418"/>
      <c r="B359" s="431"/>
      <c r="C359" s="424"/>
      <c r="D359" s="403"/>
      <c r="E359" s="412"/>
      <c r="F359" s="216" t="s">
        <v>719</v>
      </c>
      <c r="G359" s="210">
        <f t="shared" si="39"/>
        <v>0</v>
      </c>
      <c r="H359" s="236">
        <f t="shared" si="40"/>
        <v>0</v>
      </c>
      <c r="I359" s="105">
        <f t="shared" si="38"/>
        <v>0</v>
      </c>
      <c r="J359" s="106"/>
      <c r="K359" s="187"/>
      <c r="L359" s="187"/>
      <c r="M359" s="187"/>
      <c r="N359" s="187"/>
      <c r="O359" s="187"/>
      <c r="P359" s="187"/>
      <c r="Q359" s="187"/>
      <c r="R359" s="187"/>
      <c r="S359" s="229"/>
      <c r="U359" s="110">
        <f t="shared" si="41"/>
        <v>0</v>
      </c>
    </row>
    <row r="360" spans="1:21" ht="25.5">
      <c r="A360" s="418"/>
      <c r="B360" s="431"/>
      <c r="C360" s="424"/>
      <c r="D360" s="403"/>
      <c r="E360" s="412"/>
      <c r="F360" s="216" t="s">
        <v>720</v>
      </c>
      <c r="G360" s="210">
        <f t="shared" si="39"/>
        <v>0</v>
      </c>
      <c r="H360" s="236">
        <f t="shared" si="40"/>
        <v>0</v>
      </c>
      <c r="I360" s="105">
        <f t="shared" si="38"/>
        <v>0</v>
      </c>
      <c r="J360" s="106"/>
      <c r="K360" s="187"/>
      <c r="L360" s="187"/>
      <c r="M360" s="187"/>
      <c r="N360" s="187"/>
      <c r="O360" s="187"/>
      <c r="P360" s="187"/>
      <c r="Q360" s="187"/>
      <c r="R360" s="187"/>
      <c r="S360" s="229"/>
      <c r="U360" s="110">
        <f t="shared" si="41"/>
        <v>0</v>
      </c>
    </row>
    <row r="361" spans="1:21" ht="51.75" customHeight="1">
      <c r="A361" s="418"/>
      <c r="B361" s="431"/>
      <c r="C361" s="424" t="s">
        <v>721</v>
      </c>
      <c r="D361" s="403" t="s">
        <v>945</v>
      </c>
      <c r="E361" s="412" t="s">
        <v>1363</v>
      </c>
      <c r="F361" s="216" t="s">
        <v>946</v>
      </c>
      <c r="G361" s="210">
        <f t="shared" si="39"/>
        <v>0</v>
      </c>
      <c r="H361" s="236">
        <f t="shared" si="40"/>
        <v>0</v>
      </c>
      <c r="I361" s="105">
        <f t="shared" si="38"/>
        <v>0</v>
      </c>
      <c r="J361" s="106"/>
      <c r="K361" s="187"/>
      <c r="L361" s="187"/>
      <c r="M361" s="187"/>
      <c r="N361" s="187"/>
      <c r="O361" s="187"/>
      <c r="P361" s="187"/>
      <c r="Q361" s="187"/>
      <c r="R361" s="187"/>
      <c r="S361" s="229"/>
      <c r="U361" s="110">
        <f t="shared" si="41"/>
        <v>0</v>
      </c>
    </row>
    <row r="362" spans="1:21" ht="51">
      <c r="A362" s="418"/>
      <c r="B362" s="431"/>
      <c r="C362" s="424"/>
      <c r="D362" s="403"/>
      <c r="E362" s="412"/>
      <c r="F362" s="216" t="s">
        <v>947</v>
      </c>
      <c r="G362" s="210">
        <f t="shared" si="39"/>
        <v>0</v>
      </c>
      <c r="H362" s="236">
        <f t="shared" si="40"/>
        <v>0</v>
      </c>
      <c r="I362" s="105">
        <f t="shared" si="38"/>
        <v>0</v>
      </c>
      <c r="J362" s="106"/>
      <c r="K362" s="187"/>
      <c r="L362" s="187"/>
      <c r="M362" s="187"/>
      <c r="N362" s="187"/>
      <c r="O362" s="187"/>
      <c r="P362" s="187"/>
      <c r="Q362" s="187"/>
      <c r="R362" s="187"/>
      <c r="S362" s="229"/>
      <c r="U362" s="110">
        <f t="shared" si="41"/>
        <v>0</v>
      </c>
    </row>
    <row r="363" spans="1:21" ht="63.75">
      <c r="A363" s="418"/>
      <c r="B363" s="431"/>
      <c r="C363" s="424"/>
      <c r="D363" s="403"/>
      <c r="E363" s="412"/>
      <c r="F363" s="216" t="s">
        <v>948</v>
      </c>
      <c r="G363" s="210">
        <f t="shared" si="39"/>
        <v>0</v>
      </c>
      <c r="H363" s="236">
        <f t="shared" si="40"/>
        <v>0</v>
      </c>
      <c r="I363" s="105">
        <f t="shared" si="38"/>
        <v>0</v>
      </c>
      <c r="J363" s="106"/>
      <c r="K363" s="187"/>
      <c r="L363" s="187"/>
      <c r="M363" s="187"/>
      <c r="N363" s="187"/>
      <c r="O363" s="187"/>
      <c r="P363" s="187"/>
      <c r="Q363" s="187"/>
      <c r="R363" s="187"/>
      <c r="S363" s="229"/>
      <c r="U363" s="110">
        <f t="shared" si="41"/>
        <v>0</v>
      </c>
    </row>
    <row r="364" spans="1:21" ht="25.5">
      <c r="A364" s="418"/>
      <c r="B364" s="431"/>
      <c r="C364" s="424"/>
      <c r="D364" s="403"/>
      <c r="E364" s="412"/>
      <c r="F364" s="216" t="s">
        <v>949</v>
      </c>
      <c r="G364" s="210">
        <f t="shared" si="39"/>
        <v>0</v>
      </c>
      <c r="H364" s="236">
        <f t="shared" si="40"/>
        <v>0</v>
      </c>
      <c r="I364" s="105">
        <f t="shared" si="38"/>
        <v>0</v>
      </c>
      <c r="J364" s="106"/>
      <c r="K364" s="187"/>
      <c r="L364" s="187"/>
      <c r="M364" s="187"/>
      <c r="N364" s="187"/>
      <c r="O364" s="187"/>
      <c r="P364" s="187"/>
      <c r="Q364" s="187"/>
      <c r="R364" s="187"/>
      <c r="S364" s="229"/>
      <c r="U364" s="110">
        <f t="shared" si="41"/>
        <v>0</v>
      </c>
    </row>
    <row r="365" spans="1:21" ht="25.5">
      <c r="A365" s="418"/>
      <c r="B365" s="431"/>
      <c r="C365" s="424"/>
      <c r="D365" s="403"/>
      <c r="E365" s="412"/>
      <c r="F365" s="216" t="s">
        <v>722</v>
      </c>
      <c r="G365" s="210">
        <f t="shared" si="39"/>
        <v>0</v>
      </c>
      <c r="H365" s="236">
        <f t="shared" si="40"/>
        <v>0</v>
      </c>
      <c r="I365" s="105">
        <f t="shared" si="38"/>
        <v>0</v>
      </c>
      <c r="J365" s="106"/>
      <c r="K365" s="187"/>
      <c r="L365" s="187"/>
      <c r="M365" s="187"/>
      <c r="N365" s="187"/>
      <c r="O365" s="187"/>
      <c r="P365" s="187"/>
      <c r="Q365" s="187"/>
      <c r="R365" s="187"/>
      <c r="S365" s="229"/>
      <c r="U365" s="110">
        <f t="shared" si="41"/>
        <v>0</v>
      </c>
    </row>
    <row r="366" spans="1:21" ht="26.25" customHeight="1">
      <c r="A366" s="418"/>
      <c r="B366" s="431"/>
      <c r="C366" s="424" t="s">
        <v>723</v>
      </c>
      <c r="D366" s="403" t="s">
        <v>950</v>
      </c>
      <c r="E366" s="412" t="s">
        <v>1363</v>
      </c>
      <c r="F366" s="216" t="s">
        <v>442</v>
      </c>
      <c r="G366" s="210">
        <f t="shared" si="39"/>
        <v>0</v>
      </c>
      <c r="H366" s="236">
        <f t="shared" si="40"/>
        <v>0</v>
      </c>
      <c r="I366" s="105">
        <f t="shared" si="38"/>
        <v>0</v>
      </c>
      <c r="J366" s="106"/>
      <c r="K366" s="187"/>
      <c r="L366" s="187"/>
      <c r="M366" s="187"/>
      <c r="N366" s="187"/>
      <c r="O366" s="187"/>
      <c r="P366" s="187"/>
      <c r="Q366" s="187"/>
      <c r="R366" s="187"/>
      <c r="S366" s="229"/>
      <c r="U366" s="110">
        <f t="shared" si="41"/>
        <v>0</v>
      </c>
    </row>
    <row r="367" spans="1:21" ht="25.5">
      <c r="A367" s="418"/>
      <c r="B367" s="431"/>
      <c r="C367" s="424"/>
      <c r="D367" s="403"/>
      <c r="E367" s="412"/>
      <c r="F367" s="216" t="s">
        <v>951</v>
      </c>
      <c r="G367" s="210">
        <f t="shared" si="39"/>
        <v>0</v>
      </c>
      <c r="H367" s="236">
        <f t="shared" si="40"/>
        <v>0</v>
      </c>
      <c r="I367" s="105">
        <f t="shared" si="38"/>
        <v>0</v>
      </c>
      <c r="J367" s="106"/>
      <c r="K367" s="187"/>
      <c r="L367" s="187"/>
      <c r="M367" s="187"/>
      <c r="N367" s="187"/>
      <c r="O367" s="187"/>
      <c r="P367" s="187"/>
      <c r="Q367" s="187"/>
      <c r="R367" s="187"/>
      <c r="S367" s="229"/>
      <c r="U367" s="110">
        <f t="shared" si="41"/>
        <v>0</v>
      </c>
    </row>
    <row r="368" spans="1:21" ht="25.5">
      <c r="A368" s="418"/>
      <c r="B368" s="431"/>
      <c r="C368" s="193" t="s">
        <v>1351</v>
      </c>
      <c r="D368" s="104" t="s">
        <v>952</v>
      </c>
      <c r="E368" s="192" t="s">
        <v>1363</v>
      </c>
      <c r="F368" s="216" t="s">
        <v>443</v>
      </c>
      <c r="G368" s="210">
        <f t="shared" si="39"/>
        <v>0</v>
      </c>
      <c r="H368" s="236">
        <f t="shared" si="40"/>
        <v>0</v>
      </c>
      <c r="I368" s="105">
        <f t="shared" si="38"/>
        <v>0</v>
      </c>
      <c r="J368" s="106"/>
      <c r="K368" s="187"/>
      <c r="L368" s="187"/>
      <c r="M368" s="187"/>
      <c r="N368" s="187"/>
      <c r="O368" s="187"/>
      <c r="P368" s="187"/>
      <c r="Q368" s="187"/>
      <c r="R368" s="187"/>
      <c r="S368" s="229"/>
      <c r="U368" s="110">
        <f t="shared" si="41"/>
        <v>0</v>
      </c>
    </row>
    <row r="369" spans="1:21" ht="25.5">
      <c r="A369" s="418"/>
      <c r="B369" s="431"/>
      <c r="C369" s="193" t="s">
        <v>444</v>
      </c>
      <c r="D369" s="104" t="s">
        <v>445</v>
      </c>
      <c r="E369" s="192" t="s">
        <v>1363</v>
      </c>
      <c r="F369" s="216" t="s">
        <v>446</v>
      </c>
      <c r="G369" s="210">
        <f t="shared" si="39"/>
        <v>0</v>
      </c>
      <c r="H369" s="236">
        <f t="shared" si="40"/>
        <v>0</v>
      </c>
      <c r="I369" s="105">
        <f t="shared" si="38"/>
        <v>0</v>
      </c>
      <c r="J369" s="106"/>
      <c r="K369" s="187"/>
      <c r="L369" s="187"/>
      <c r="M369" s="187"/>
      <c r="N369" s="187"/>
      <c r="O369" s="187"/>
      <c r="P369" s="187"/>
      <c r="Q369" s="187"/>
      <c r="R369" s="187"/>
      <c r="S369" s="229"/>
      <c r="U369" s="110">
        <f t="shared" si="41"/>
        <v>0</v>
      </c>
    </row>
    <row r="370" spans="1:21" ht="15.75">
      <c r="A370" s="418"/>
      <c r="B370" s="431"/>
      <c r="C370" s="193" t="s">
        <v>1349</v>
      </c>
      <c r="D370" s="104" t="s">
        <v>953</v>
      </c>
      <c r="E370" s="192" t="s">
        <v>1363</v>
      </c>
      <c r="F370" s="216" t="s">
        <v>447</v>
      </c>
      <c r="G370" s="210">
        <f t="shared" si="39"/>
        <v>0</v>
      </c>
      <c r="H370" s="236">
        <f t="shared" si="40"/>
        <v>0</v>
      </c>
      <c r="I370" s="105">
        <f t="shared" si="38"/>
        <v>0</v>
      </c>
      <c r="J370" s="106"/>
      <c r="K370" s="187"/>
      <c r="L370" s="187"/>
      <c r="M370" s="187"/>
      <c r="N370" s="187"/>
      <c r="O370" s="187"/>
      <c r="P370" s="187"/>
      <c r="Q370" s="187"/>
      <c r="R370" s="187"/>
      <c r="S370" s="229"/>
      <c r="U370" s="110">
        <f t="shared" si="41"/>
        <v>0</v>
      </c>
    </row>
    <row r="371" spans="1:21" ht="25.5">
      <c r="A371" s="418"/>
      <c r="B371" s="431"/>
      <c r="C371" s="424" t="s">
        <v>1352</v>
      </c>
      <c r="D371" s="104" t="s">
        <v>954</v>
      </c>
      <c r="E371" s="412" t="s">
        <v>1363</v>
      </c>
      <c r="F371" s="216" t="s">
        <v>448</v>
      </c>
      <c r="G371" s="210">
        <f t="shared" si="39"/>
        <v>0</v>
      </c>
      <c r="H371" s="236">
        <f t="shared" si="40"/>
        <v>0</v>
      </c>
      <c r="I371" s="105">
        <f t="shared" si="38"/>
        <v>0</v>
      </c>
      <c r="J371" s="106"/>
      <c r="K371" s="187"/>
      <c r="L371" s="187"/>
      <c r="M371" s="187"/>
      <c r="N371" s="187"/>
      <c r="O371" s="187"/>
      <c r="P371" s="187"/>
      <c r="Q371" s="187"/>
      <c r="R371" s="187"/>
      <c r="S371" s="229"/>
      <c r="U371" s="110">
        <f t="shared" si="41"/>
        <v>0</v>
      </c>
    </row>
    <row r="372" spans="1:21" ht="26.25" customHeight="1">
      <c r="A372" s="418"/>
      <c r="B372" s="431"/>
      <c r="C372" s="424"/>
      <c r="D372" s="416" t="s">
        <v>955</v>
      </c>
      <c r="E372" s="412"/>
      <c r="F372" s="216" t="s">
        <v>956</v>
      </c>
      <c r="G372" s="210">
        <f t="shared" si="39"/>
        <v>0</v>
      </c>
      <c r="H372" s="236">
        <f t="shared" si="40"/>
        <v>0</v>
      </c>
      <c r="I372" s="105">
        <f t="shared" si="38"/>
        <v>0</v>
      </c>
      <c r="J372" s="106"/>
      <c r="K372" s="187"/>
      <c r="L372" s="187"/>
      <c r="M372" s="187"/>
      <c r="N372" s="187"/>
      <c r="O372" s="187"/>
      <c r="P372" s="187"/>
      <c r="Q372" s="187"/>
      <c r="R372" s="187"/>
      <c r="S372" s="229"/>
      <c r="U372" s="110">
        <f t="shared" si="41"/>
        <v>0</v>
      </c>
    </row>
    <row r="373" spans="1:21" ht="51.75" customHeight="1">
      <c r="A373" s="418"/>
      <c r="B373" s="431"/>
      <c r="C373" s="424"/>
      <c r="D373" s="416"/>
      <c r="E373" s="412"/>
      <c r="F373" s="216" t="s">
        <v>957</v>
      </c>
      <c r="G373" s="210">
        <f t="shared" si="39"/>
        <v>0</v>
      </c>
      <c r="H373" s="236">
        <f t="shared" si="40"/>
        <v>0</v>
      </c>
      <c r="I373" s="105">
        <f t="shared" si="38"/>
        <v>0</v>
      </c>
      <c r="J373" s="106"/>
      <c r="K373" s="187"/>
      <c r="L373" s="187"/>
      <c r="M373" s="187"/>
      <c r="N373" s="187"/>
      <c r="O373" s="187"/>
      <c r="P373" s="187"/>
      <c r="Q373" s="187"/>
      <c r="R373" s="187"/>
      <c r="S373" s="229"/>
      <c r="U373" s="110">
        <f t="shared" si="41"/>
        <v>0</v>
      </c>
    </row>
    <row r="374" spans="1:21" ht="26.25" customHeight="1">
      <c r="A374" s="418"/>
      <c r="B374" s="431"/>
      <c r="C374" s="424" t="s">
        <v>1355</v>
      </c>
      <c r="D374" s="403" t="s">
        <v>958</v>
      </c>
      <c r="E374" s="412" t="s">
        <v>1363</v>
      </c>
      <c r="F374" s="216" t="s">
        <v>449</v>
      </c>
      <c r="G374" s="210">
        <f t="shared" si="39"/>
        <v>0</v>
      </c>
      <c r="H374" s="236">
        <f t="shared" si="40"/>
        <v>0</v>
      </c>
      <c r="I374" s="105">
        <f t="shared" si="38"/>
        <v>0</v>
      </c>
      <c r="J374" s="106"/>
      <c r="K374" s="187"/>
      <c r="L374" s="187"/>
      <c r="M374" s="187"/>
      <c r="N374" s="187"/>
      <c r="O374" s="187"/>
      <c r="P374" s="187"/>
      <c r="Q374" s="187"/>
      <c r="R374" s="187"/>
      <c r="S374" s="229"/>
      <c r="U374" s="110">
        <f t="shared" si="41"/>
        <v>0</v>
      </c>
    </row>
    <row r="375" spans="1:21" ht="25.5">
      <c r="A375" s="418"/>
      <c r="B375" s="431"/>
      <c r="C375" s="424"/>
      <c r="D375" s="403"/>
      <c r="E375" s="412"/>
      <c r="F375" s="216" t="s">
        <v>959</v>
      </c>
      <c r="G375" s="210">
        <f t="shared" si="39"/>
        <v>0</v>
      </c>
      <c r="H375" s="236">
        <f t="shared" si="40"/>
        <v>0</v>
      </c>
      <c r="I375" s="105">
        <f t="shared" si="38"/>
        <v>0</v>
      </c>
      <c r="J375" s="106"/>
      <c r="K375" s="187"/>
      <c r="L375" s="187"/>
      <c r="M375" s="187"/>
      <c r="N375" s="187"/>
      <c r="O375" s="187"/>
      <c r="P375" s="187"/>
      <c r="Q375" s="187"/>
      <c r="R375" s="187"/>
      <c r="S375" s="229"/>
      <c r="U375" s="110">
        <f t="shared" si="41"/>
        <v>0</v>
      </c>
    </row>
    <row r="376" spans="1:21" ht="38.25">
      <c r="A376" s="418"/>
      <c r="B376" s="431"/>
      <c r="C376" s="424"/>
      <c r="D376" s="403"/>
      <c r="E376" s="412"/>
      <c r="F376" s="216" t="s">
        <v>450</v>
      </c>
      <c r="G376" s="210">
        <f t="shared" si="39"/>
        <v>0</v>
      </c>
      <c r="H376" s="236">
        <f t="shared" si="40"/>
        <v>0</v>
      </c>
      <c r="I376" s="105">
        <f t="shared" si="38"/>
        <v>0</v>
      </c>
      <c r="J376" s="106"/>
      <c r="K376" s="187"/>
      <c r="L376" s="187"/>
      <c r="M376" s="187"/>
      <c r="N376" s="187"/>
      <c r="O376" s="187"/>
      <c r="P376" s="187"/>
      <c r="Q376" s="187"/>
      <c r="R376" s="187"/>
      <c r="S376" s="229"/>
      <c r="U376" s="110">
        <f t="shared" si="41"/>
        <v>0</v>
      </c>
    </row>
    <row r="377" spans="1:21" ht="38.25" customHeight="1">
      <c r="A377" s="418"/>
      <c r="B377" s="431"/>
      <c r="C377" s="402" t="s">
        <v>451</v>
      </c>
      <c r="D377" s="104" t="s">
        <v>960</v>
      </c>
      <c r="E377" s="192" t="s">
        <v>1363</v>
      </c>
      <c r="F377" s="216" t="s">
        <v>452</v>
      </c>
      <c r="G377" s="210">
        <f t="shared" si="39"/>
        <v>0</v>
      </c>
      <c r="H377" s="236">
        <f t="shared" si="40"/>
        <v>0</v>
      </c>
      <c r="I377" s="105">
        <f t="shared" si="38"/>
        <v>0</v>
      </c>
      <c r="J377" s="106"/>
      <c r="K377" s="187"/>
      <c r="L377" s="187"/>
      <c r="M377" s="187"/>
      <c r="N377" s="187"/>
      <c r="O377" s="187"/>
      <c r="P377" s="187"/>
      <c r="Q377" s="187"/>
      <c r="R377" s="187"/>
      <c r="S377" s="229"/>
      <c r="U377" s="110">
        <f t="shared" si="41"/>
        <v>0</v>
      </c>
    </row>
    <row r="378" spans="1:21" ht="48" customHeight="1">
      <c r="A378" s="418"/>
      <c r="B378" s="431"/>
      <c r="C378" s="402"/>
      <c r="D378" s="104" t="s">
        <v>961</v>
      </c>
      <c r="E378" s="192" t="s">
        <v>1363</v>
      </c>
      <c r="F378" s="216" t="s">
        <v>453</v>
      </c>
      <c r="G378" s="210">
        <f t="shared" si="39"/>
        <v>0</v>
      </c>
      <c r="H378" s="236">
        <f t="shared" si="40"/>
        <v>0</v>
      </c>
      <c r="I378" s="105">
        <f t="shared" si="38"/>
        <v>0</v>
      </c>
      <c r="J378" s="106"/>
      <c r="K378" s="187"/>
      <c r="L378" s="187"/>
      <c r="M378" s="187"/>
      <c r="N378" s="187"/>
      <c r="O378" s="187"/>
      <c r="P378" s="187"/>
      <c r="Q378" s="187"/>
      <c r="R378" s="187"/>
      <c r="S378" s="229"/>
      <c r="U378" s="110">
        <f t="shared" si="41"/>
        <v>0</v>
      </c>
    </row>
    <row r="379" spans="1:21" ht="38.25">
      <c r="A379" s="418"/>
      <c r="B379" s="431"/>
      <c r="C379" s="424" t="s">
        <v>454</v>
      </c>
      <c r="D379" s="403" t="s">
        <v>1359</v>
      </c>
      <c r="E379" s="412" t="s">
        <v>1363</v>
      </c>
      <c r="F379" s="216" t="s">
        <v>455</v>
      </c>
      <c r="G379" s="210">
        <f t="shared" si="39"/>
        <v>0</v>
      </c>
      <c r="H379" s="236">
        <f t="shared" si="40"/>
        <v>0</v>
      </c>
      <c r="I379" s="105">
        <f t="shared" si="38"/>
        <v>0</v>
      </c>
      <c r="J379" s="106"/>
      <c r="K379" s="187"/>
      <c r="L379" s="187"/>
      <c r="M379" s="187"/>
      <c r="N379" s="187"/>
      <c r="O379" s="187"/>
      <c r="P379" s="187"/>
      <c r="Q379" s="187"/>
      <c r="R379" s="187"/>
      <c r="S379" s="229"/>
      <c r="U379" s="110">
        <f t="shared" si="41"/>
        <v>0</v>
      </c>
    </row>
    <row r="380" spans="1:21" ht="38.25">
      <c r="A380" s="418"/>
      <c r="B380" s="431"/>
      <c r="C380" s="424"/>
      <c r="D380" s="403"/>
      <c r="E380" s="412"/>
      <c r="F380" s="216" t="s">
        <v>456</v>
      </c>
      <c r="G380" s="210">
        <f t="shared" si="39"/>
        <v>0</v>
      </c>
      <c r="H380" s="236">
        <f t="shared" si="40"/>
        <v>0</v>
      </c>
      <c r="I380" s="105">
        <f t="shared" si="38"/>
        <v>0</v>
      </c>
      <c r="J380" s="106"/>
      <c r="K380" s="187"/>
      <c r="L380" s="187"/>
      <c r="M380" s="187"/>
      <c r="N380" s="187"/>
      <c r="O380" s="187"/>
      <c r="P380" s="187"/>
      <c r="Q380" s="187"/>
      <c r="R380" s="187"/>
      <c r="S380" s="229"/>
      <c r="U380" s="110">
        <f t="shared" si="41"/>
        <v>0</v>
      </c>
    </row>
    <row r="381" spans="1:21" ht="25.5">
      <c r="A381" s="418"/>
      <c r="B381" s="431"/>
      <c r="C381" s="424"/>
      <c r="D381" s="403"/>
      <c r="E381" s="412"/>
      <c r="F381" s="216" t="s">
        <v>457</v>
      </c>
      <c r="G381" s="210">
        <f t="shared" si="39"/>
        <v>0</v>
      </c>
      <c r="H381" s="236">
        <f t="shared" si="40"/>
        <v>0</v>
      </c>
      <c r="I381" s="105">
        <f t="shared" si="38"/>
        <v>0</v>
      </c>
      <c r="J381" s="106"/>
      <c r="K381" s="187"/>
      <c r="L381" s="187"/>
      <c r="M381" s="187"/>
      <c r="N381" s="187"/>
      <c r="O381" s="187"/>
      <c r="P381" s="187"/>
      <c r="Q381" s="187"/>
      <c r="R381" s="187"/>
      <c r="S381" s="229"/>
      <c r="U381" s="110">
        <f t="shared" si="41"/>
        <v>0</v>
      </c>
    </row>
    <row r="382" spans="1:21" ht="64.5" customHeight="1">
      <c r="A382" s="418"/>
      <c r="B382" s="403" t="s">
        <v>962</v>
      </c>
      <c r="C382" s="103" t="s">
        <v>458</v>
      </c>
      <c r="D382" s="104" t="s">
        <v>459</v>
      </c>
      <c r="E382" s="192" t="s">
        <v>1369</v>
      </c>
      <c r="F382" s="216" t="s">
        <v>460</v>
      </c>
      <c r="G382" s="210">
        <f t="shared" si="39"/>
        <v>0</v>
      </c>
      <c r="H382" s="236">
        <f t="shared" si="40"/>
        <v>0</v>
      </c>
      <c r="I382" s="105">
        <f t="shared" si="38"/>
        <v>0</v>
      </c>
      <c r="J382" s="106"/>
      <c r="K382" s="187"/>
      <c r="L382" s="187"/>
      <c r="M382" s="187"/>
      <c r="N382" s="187"/>
      <c r="O382" s="187"/>
      <c r="P382" s="187"/>
      <c r="Q382" s="187"/>
      <c r="R382" s="187"/>
      <c r="S382" s="229"/>
      <c r="U382" s="110">
        <f t="shared" si="41"/>
        <v>0</v>
      </c>
    </row>
    <row r="383" spans="1:21" ht="38.25">
      <c r="A383" s="418"/>
      <c r="B383" s="403"/>
      <c r="C383" s="402" t="s">
        <v>461</v>
      </c>
      <c r="D383" s="403" t="s">
        <v>462</v>
      </c>
      <c r="E383" s="412" t="s">
        <v>1369</v>
      </c>
      <c r="F383" s="216" t="s">
        <v>463</v>
      </c>
      <c r="G383" s="210">
        <f t="shared" si="39"/>
        <v>0</v>
      </c>
      <c r="H383" s="236">
        <f t="shared" si="40"/>
        <v>0</v>
      </c>
      <c r="I383" s="105">
        <f t="shared" si="38"/>
        <v>0</v>
      </c>
      <c r="J383" s="106"/>
      <c r="K383" s="187"/>
      <c r="L383" s="187"/>
      <c r="M383" s="187"/>
      <c r="N383" s="187"/>
      <c r="O383" s="187"/>
      <c r="P383" s="187"/>
      <c r="Q383" s="187"/>
      <c r="R383" s="187"/>
      <c r="S383" s="229"/>
      <c r="U383" s="110">
        <f t="shared" si="41"/>
        <v>0</v>
      </c>
    </row>
    <row r="384" spans="1:21" ht="38.25">
      <c r="A384" s="418"/>
      <c r="B384" s="403"/>
      <c r="C384" s="402"/>
      <c r="D384" s="403"/>
      <c r="E384" s="412"/>
      <c r="F384" s="216" t="s">
        <v>460</v>
      </c>
      <c r="G384" s="210">
        <f t="shared" si="39"/>
        <v>0</v>
      </c>
      <c r="H384" s="236">
        <f t="shared" si="40"/>
        <v>0</v>
      </c>
      <c r="I384" s="105">
        <f t="shared" si="38"/>
        <v>0</v>
      </c>
      <c r="J384" s="106"/>
      <c r="K384" s="187"/>
      <c r="L384" s="187"/>
      <c r="M384" s="187"/>
      <c r="N384" s="187"/>
      <c r="O384" s="187"/>
      <c r="P384" s="187"/>
      <c r="Q384" s="187"/>
      <c r="R384" s="187"/>
      <c r="S384" s="229"/>
      <c r="U384" s="110">
        <f t="shared" si="41"/>
        <v>0</v>
      </c>
    </row>
    <row r="385" spans="1:21" ht="153.75" customHeight="1">
      <c r="A385" s="418">
        <v>13</v>
      </c>
      <c r="B385" s="430" t="s">
        <v>464</v>
      </c>
      <c r="C385" s="193" t="s">
        <v>963</v>
      </c>
      <c r="D385" s="104" t="s">
        <v>964</v>
      </c>
      <c r="E385" s="192" t="s">
        <v>1368</v>
      </c>
      <c r="F385" s="216" t="s">
        <v>965</v>
      </c>
      <c r="G385" s="210">
        <f t="shared" si="39"/>
        <v>0</v>
      </c>
      <c r="H385" s="236">
        <f t="shared" si="40"/>
        <v>0</v>
      </c>
      <c r="I385" s="105">
        <f t="shared" si="38"/>
        <v>0</v>
      </c>
      <c r="J385" s="106"/>
      <c r="K385" s="187"/>
      <c r="L385" s="187"/>
      <c r="M385" s="187"/>
      <c r="N385" s="187"/>
      <c r="O385" s="187"/>
      <c r="P385" s="187"/>
      <c r="Q385" s="187"/>
      <c r="R385" s="187"/>
      <c r="S385" s="229"/>
      <c r="U385" s="110">
        <f t="shared" si="41"/>
        <v>0</v>
      </c>
    </row>
    <row r="386" spans="1:21" ht="49.5" customHeight="1">
      <c r="A386" s="418"/>
      <c r="B386" s="430"/>
      <c r="C386" s="195" t="s">
        <v>465</v>
      </c>
      <c r="D386" s="104" t="s">
        <v>966</v>
      </c>
      <c r="E386" s="192" t="s">
        <v>1368</v>
      </c>
      <c r="F386" s="216" t="s">
        <v>967</v>
      </c>
      <c r="G386" s="210">
        <f t="shared" si="39"/>
        <v>0</v>
      </c>
      <c r="H386" s="236">
        <f t="shared" si="40"/>
        <v>0</v>
      </c>
      <c r="I386" s="105">
        <f t="shared" si="38"/>
        <v>0</v>
      </c>
      <c r="J386" s="106"/>
      <c r="K386" s="187"/>
      <c r="L386" s="187"/>
      <c r="M386" s="187"/>
      <c r="N386" s="187"/>
      <c r="O386" s="187"/>
      <c r="P386" s="187"/>
      <c r="Q386" s="187"/>
      <c r="R386" s="187"/>
      <c r="S386" s="229"/>
      <c r="U386" s="110">
        <f t="shared" si="41"/>
        <v>0</v>
      </c>
    </row>
    <row r="387" spans="1:21" ht="51" customHeight="1">
      <c r="A387" s="418"/>
      <c r="B387" s="430"/>
      <c r="C387" s="103" t="s">
        <v>466</v>
      </c>
      <c r="D387" s="104" t="s">
        <v>467</v>
      </c>
      <c r="E387" s="192" t="s">
        <v>1368</v>
      </c>
      <c r="F387" s="216" t="s">
        <v>968</v>
      </c>
      <c r="G387" s="210">
        <f t="shared" si="39"/>
        <v>0</v>
      </c>
      <c r="H387" s="236">
        <f t="shared" si="40"/>
        <v>0</v>
      </c>
      <c r="I387" s="105">
        <f t="shared" si="38"/>
        <v>0</v>
      </c>
      <c r="J387" s="106"/>
      <c r="K387" s="187"/>
      <c r="L387" s="187"/>
      <c r="M387" s="187"/>
      <c r="N387" s="187"/>
      <c r="O387" s="187"/>
      <c r="P387" s="187"/>
      <c r="Q387" s="187"/>
      <c r="R387" s="187"/>
      <c r="S387" s="229"/>
      <c r="U387" s="110">
        <f t="shared" si="41"/>
        <v>0</v>
      </c>
    </row>
    <row r="388" spans="1:21" ht="51">
      <c r="A388" s="418"/>
      <c r="B388" s="430"/>
      <c r="C388" s="193" t="s">
        <v>468</v>
      </c>
      <c r="D388" s="104" t="s">
        <v>969</v>
      </c>
      <c r="E388" s="192" t="s">
        <v>1368</v>
      </c>
      <c r="F388" s="216" t="s">
        <v>970</v>
      </c>
      <c r="G388" s="210">
        <f t="shared" si="39"/>
        <v>0</v>
      </c>
      <c r="H388" s="236">
        <f t="shared" si="40"/>
        <v>0</v>
      </c>
      <c r="I388" s="105">
        <f t="shared" si="38"/>
        <v>0</v>
      </c>
      <c r="J388" s="106"/>
      <c r="K388" s="187"/>
      <c r="L388" s="187"/>
      <c r="M388" s="187"/>
      <c r="N388" s="187"/>
      <c r="O388" s="187"/>
      <c r="P388" s="187"/>
      <c r="Q388" s="187"/>
      <c r="R388" s="187"/>
      <c r="S388" s="229"/>
      <c r="U388" s="110">
        <f t="shared" si="41"/>
        <v>0</v>
      </c>
    </row>
    <row r="389" spans="1:21" ht="76.5">
      <c r="A389" s="418"/>
      <c r="B389" s="430"/>
      <c r="C389" s="103" t="s">
        <v>971</v>
      </c>
      <c r="D389" s="104" t="s">
        <v>972</v>
      </c>
      <c r="E389" s="192" t="s">
        <v>1368</v>
      </c>
      <c r="F389" s="216" t="s">
        <v>973</v>
      </c>
      <c r="G389" s="210">
        <f t="shared" si="39"/>
        <v>0</v>
      </c>
      <c r="H389" s="236">
        <f t="shared" si="40"/>
        <v>0</v>
      </c>
      <c r="I389" s="105">
        <f t="shared" si="38"/>
        <v>0</v>
      </c>
      <c r="J389" s="106"/>
      <c r="K389" s="187"/>
      <c r="L389" s="187"/>
      <c r="M389" s="187"/>
      <c r="N389" s="187"/>
      <c r="O389" s="187"/>
      <c r="P389" s="187"/>
      <c r="Q389" s="187"/>
      <c r="R389" s="187"/>
      <c r="S389" s="229"/>
      <c r="U389" s="110">
        <f t="shared" si="41"/>
        <v>0</v>
      </c>
    </row>
    <row r="390" spans="1:21" ht="63.75" customHeight="1">
      <c r="A390" s="418"/>
      <c r="B390" s="430"/>
      <c r="C390" s="193" t="s">
        <v>444</v>
      </c>
      <c r="D390" s="104" t="s">
        <v>445</v>
      </c>
      <c r="E390" s="192" t="s">
        <v>1368</v>
      </c>
      <c r="F390" s="216" t="s">
        <v>974</v>
      </c>
      <c r="G390" s="210">
        <f t="shared" si="39"/>
        <v>0</v>
      </c>
      <c r="H390" s="236">
        <f t="shared" si="40"/>
        <v>0</v>
      </c>
      <c r="I390" s="105">
        <f t="shared" si="38"/>
        <v>0</v>
      </c>
      <c r="J390" s="106"/>
      <c r="K390" s="187"/>
      <c r="L390" s="187"/>
      <c r="M390" s="187"/>
      <c r="N390" s="187"/>
      <c r="O390" s="187"/>
      <c r="P390" s="187"/>
      <c r="Q390" s="187"/>
      <c r="R390" s="187"/>
      <c r="S390" s="229"/>
      <c r="U390" s="110">
        <f t="shared" si="41"/>
        <v>0</v>
      </c>
    </row>
    <row r="391" spans="1:21" ht="217.5">
      <c r="A391" s="244">
        <v>14</v>
      </c>
      <c r="B391" s="248" t="s">
        <v>975</v>
      </c>
      <c r="C391" s="248" t="s">
        <v>976</v>
      </c>
      <c r="D391" s="248" t="s">
        <v>977</v>
      </c>
      <c r="E391" s="246" t="s">
        <v>1368</v>
      </c>
      <c r="F391" s="249" t="s">
        <v>469</v>
      </c>
      <c r="G391" s="210">
        <f t="shared" si="39"/>
        <v>0</v>
      </c>
      <c r="H391" s="236">
        <f t="shared" si="40"/>
        <v>0</v>
      </c>
      <c r="I391" s="105">
        <f t="shared" si="38"/>
        <v>0</v>
      </c>
      <c r="J391" s="106"/>
      <c r="K391" s="187"/>
      <c r="L391" s="187"/>
      <c r="M391" s="187"/>
      <c r="N391" s="187"/>
      <c r="O391" s="187"/>
      <c r="P391" s="187"/>
      <c r="Q391" s="187"/>
      <c r="R391" s="187"/>
      <c r="S391" s="229"/>
      <c r="U391" s="110">
        <f t="shared" si="41"/>
        <v>0</v>
      </c>
    </row>
    <row r="392" spans="1:21" ht="16.5" customHeight="1">
      <c r="A392" s="409" t="s">
        <v>470</v>
      </c>
      <c r="B392" s="410"/>
      <c r="C392" s="410"/>
      <c r="D392" s="410"/>
      <c r="E392" s="410"/>
      <c r="F392" s="411"/>
      <c r="G392" s="230">
        <f>SUM(G393:G408)</f>
        <v>0</v>
      </c>
      <c r="H392" s="237">
        <f>SUM(H393:H408)</f>
        <v>0</v>
      </c>
      <c r="I392" s="105">
        <f t="shared" si="38"/>
        <v>0</v>
      </c>
      <c r="J392" s="241">
        <f>SUM(J393:J408)</f>
        <v>0</v>
      </c>
      <c r="K392" s="225">
        <f aca="true" t="shared" si="42" ref="K392:S392">SUM(K393:K408)</f>
        <v>0</v>
      </c>
      <c r="L392" s="225">
        <f>SUM(L393:L408)</f>
        <v>0</v>
      </c>
      <c r="M392" s="225">
        <f>SUM(M393:M408)</f>
        <v>0</v>
      </c>
      <c r="N392" s="225">
        <f t="shared" si="42"/>
        <v>0</v>
      </c>
      <c r="O392" s="225">
        <f t="shared" si="42"/>
        <v>0</v>
      </c>
      <c r="P392" s="225">
        <f t="shared" si="42"/>
        <v>0</v>
      </c>
      <c r="Q392" s="225">
        <f t="shared" si="42"/>
        <v>0</v>
      </c>
      <c r="R392" s="225">
        <f t="shared" si="42"/>
        <v>0</v>
      </c>
      <c r="S392" s="231">
        <f t="shared" si="42"/>
        <v>0</v>
      </c>
      <c r="U392" s="110">
        <f t="shared" si="41"/>
        <v>0</v>
      </c>
    </row>
    <row r="393" spans="1:21" ht="128.25" customHeight="1">
      <c r="A393" s="418">
        <v>15</v>
      </c>
      <c r="B393" s="415" t="s">
        <v>471</v>
      </c>
      <c r="C393" s="403" t="s">
        <v>472</v>
      </c>
      <c r="D393" s="403" t="s">
        <v>978</v>
      </c>
      <c r="E393" s="412" t="s">
        <v>1363</v>
      </c>
      <c r="F393" s="216" t="s">
        <v>979</v>
      </c>
      <c r="G393" s="210">
        <f aca="true" t="shared" si="43" ref="G393:G408">J393+N393+P393+R393+L393</f>
        <v>0</v>
      </c>
      <c r="H393" s="236">
        <f aca="true" t="shared" si="44" ref="H393:H408">K393+O393+Q393+S393+M393</f>
        <v>0</v>
      </c>
      <c r="I393" s="105">
        <f aca="true" t="shared" si="45" ref="I393:I456">IF(H393=0,0,ROUND(G393/H393,1))</f>
        <v>0</v>
      </c>
      <c r="J393" s="106"/>
      <c r="K393" s="187"/>
      <c r="L393" s="187"/>
      <c r="M393" s="187"/>
      <c r="N393" s="187"/>
      <c r="O393" s="187"/>
      <c r="P393" s="187"/>
      <c r="Q393" s="187"/>
      <c r="R393" s="187"/>
      <c r="S393" s="229"/>
      <c r="U393" s="110">
        <f t="shared" si="41"/>
        <v>0</v>
      </c>
    </row>
    <row r="394" spans="1:21" ht="76.5">
      <c r="A394" s="418"/>
      <c r="B394" s="415"/>
      <c r="C394" s="403"/>
      <c r="D394" s="403"/>
      <c r="E394" s="412"/>
      <c r="F394" s="216" t="s">
        <v>980</v>
      </c>
      <c r="G394" s="210">
        <f t="shared" si="43"/>
        <v>0</v>
      </c>
      <c r="H394" s="236">
        <f t="shared" si="44"/>
        <v>0</v>
      </c>
      <c r="I394" s="105">
        <f t="shared" si="45"/>
        <v>0</v>
      </c>
      <c r="J394" s="106"/>
      <c r="K394" s="187"/>
      <c r="L394" s="187"/>
      <c r="M394" s="187"/>
      <c r="N394" s="187"/>
      <c r="O394" s="187"/>
      <c r="P394" s="187"/>
      <c r="Q394" s="187"/>
      <c r="R394" s="187"/>
      <c r="S394" s="229"/>
      <c r="U394" s="110">
        <f aca="true" t="shared" si="46" ref="U394:U457">G394+H394-SUM(J394:S394)</f>
        <v>0</v>
      </c>
    </row>
    <row r="395" spans="1:21" ht="16.5" customHeight="1">
      <c r="A395" s="418"/>
      <c r="B395" s="415"/>
      <c r="C395" s="403"/>
      <c r="D395" s="403"/>
      <c r="E395" s="412"/>
      <c r="F395" s="216" t="s">
        <v>473</v>
      </c>
      <c r="G395" s="210">
        <f t="shared" si="43"/>
        <v>0</v>
      </c>
      <c r="H395" s="236">
        <f t="shared" si="44"/>
        <v>0</v>
      </c>
      <c r="I395" s="105">
        <f t="shared" si="45"/>
        <v>0</v>
      </c>
      <c r="J395" s="106"/>
      <c r="K395" s="187"/>
      <c r="L395" s="187"/>
      <c r="M395" s="187"/>
      <c r="N395" s="187"/>
      <c r="O395" s="187"/>
      <c r="P395" s="187"/>
      <c r="Q395" s="187"/>
      <c r="R395" s="187"/>
      <c r="S395" s="229"/>
      <c r="U395" s="110">
        <f t="shared" si="46"/>
        <v>0</v>
      </c>
    </row>
    <row r="396" spans="1:21" ht="51" customHeight="1">
      <c r="A396" s="418"/>
      <c r="B396" s="415"/>
      <c r="C396" s="403"/>
      <c r="D396" s="403"/>
      <c r="E396" s="412"/>
      <c r="F396" s="216" t="s">
        <v>474</v>
      </c>
      <c r="G396" s="210">
        <f t="shared" si="43"/>
        <v>0</v>
      </c>
      <c r="H396" s="236">
        <f t="shared" si="44"/>
        <v>0</v>
      </c>
      <c r="I396" s="105">
        <f t="shared" si="45"/>
        <v>0</v>
      </c>
      <c r="J396" s="106"/>
      <c r="K396" s="187"/>
      <c r="L396" s="187"/>
      <c r="M396" s="187"/>
      <c r="N396" s="187"/>
      <c r="O396" s="187"/>
      <c r="P396" s="187"/>
      <c r="Q396" s="187"/>
      <c r="R396" s="187"/>
      <c r="S396" s="229"/>
      <c r="U396" s="110">
        <f t="shared" si="46"/>
        <v>0</v>
      </c>
    </row>
    <row r="397" spans="1:21" ht="38.25">
      <c r="A397" s="418"/>
      <c r="B397" s="415"/>
      <c r="C397" s="403" t="s">
        <v>475</v>
      </c>
      <c r="D397" s="403" t="s">
        <v>476</v>
      </c>
      <c r="E397" s="412" t="s">
        <v>1363</v>
      </c>
      <c r="F397" s="216" t="s">
        <v>477</v>
      </c>
      <c r="G397" s="210">
        <f t="shared" si="43"/>
        <v>0</v>
      </c>
      <c r="H397" s="236">
        <f t="shared" si="44"/>
        <v>0</v>
      </c>
      <c r="I397" s="105">
        <f t="shared" si="45"/>
        <v>0</v>
      </c>
      <c r="J397" s="106"/>
      <c r="K397" s="187"/>
      <c r="L397" s="187"/>
      <c r="M397" s="187"/>
      <c r="N397" s="187"/>
      <c r="O397" s="187"/>
      <c r="P397" s="187"/>
      <c r="Q397" s="187"/>
      <c r="R397" s="187"/>
      <c r="S397" s="229"/>
      <c r="U397" s="110">
        <f t="shared" si="46"/>
        <v>0</v>
      </c>
    </row>
    <row r="398" spans="1:21" ht="51">
      <c r="A398" s="418"/>
      <c r="B398" s="415"/>
      <c r="C398" s="403"/>
      <c r="D398" s="403"/>
      <c r="E398" s="412"/>
      <c r="F398" s="216" t="s">
        <v>478</v>
      </c>
      <c r="G398" s="210">
        <f t="shared" si="43"/>
        <v>0</v>
      </c>
      <c r="H398" s="236">
        <f t="shared" si="44"/>
        <v>0</v>
      </c>
      <c r="I398" s="105">
        <f t="shared" si="45"/>
        <v>0</v>
      </c>
      <c r="J398" s="106"/>
      <c r="K398" s="187"/>
      <c r="L398" s="187"/>
      <c r="M398" s="187"/>
      <c r="N398" s="187"/>
      <c r="O398" s="187"/>
      <c r="P398" s="187"/>
      <c r="Q398" s="187"/>
      <c r="R398" s="187"/>
      <c r="S398" s="229"/>
      <c r="U398" s="110">
        <f t="shared" si="46"/>
        <v>0</v>
      </c>
    </row>
    <row r="399" spans="1:21" ht="25.5">
      <c r="A399" s="418"/>
      <c r="B399" s="415"/>
      <c r="C399" s="403"/>
      <c r="D399" s="403"/>
      <c r="E399" s="412"/>
      <c r="F399" s="216" t="s">
        <v>479</v>
      </c>
      <c r="G399" s="210">
        <f t="shared" si="43"/>
        <v>0</v>
      </c>
      <c r="H399" s="236">
        <f t="shared" si="44"/>
        <v>0</v>
      </c>
      <c r="I399" s="105">
        <f t="shared" si="45"/>
        <v>0</v>
      </c>
      <c r="J399" s="106"/>
      <c r="K399" s="187"/>
      <c r="L399" s="187"/>
      <c r="M399" s="187"/>
      <c r="N399" s="187"/>
      <c r="O399" s="187"/>
      <c r="P399" s="187"/>
      <c r="Q399" s="187"/>
      <c r="R399" s="187"/>
      <c r="S399" s="229"/>
      <c r="U399" s="110">
        <f t="shared" si="46"/>
        <v>0</v>
      </c>
    </row>
    <row r="400" spans="1:21" ht="16.5" customHeight="1">
      <c r="A400" s="418"/>
      <c r="B400" s="403" t="s">
        <v>480</v>
      </c>
      <c r="C400" s="402" t="s">
        <v>981</v>
      </c>
      <c r="D400" s="403" t="s">
        <v>481</v>
      </c>
      <c r="E400" s="412" t="s">
        <v>1363</v>
      </c>
      <c r="F400" s="216" t="s">
        <v>482</v>
      </c>
      <c r="G400" s="210">
        <f t="shared" si="43"/>
        <v>0</v>
      </c>
      <c r="H400" s="236">
        <f t="shared" si="44"/>
        <v>0</v>
      </c>
      <c r="I400" s="105">
        <f t="shared" si="45"/>
        <v>0</v>
      </c>
      <c r="J400" s="106"/>
      <c r="K400" s="187"/>
      <c r="L400" s="187"/>
      <c r="M400" s="187"/>
      <c r="N400" s="187"/>
      <c r="O400" s="187"/>
      <c r="P400" s="187"/>
      <c r="Q400" s="187"/>
      <c r="R400" s="187"/>
      <c r="S400" s="229"/>
      <c r="U400" s="110">
        <f t="shared" si="46"/>
        <v>0</v>
      </c>
    </row>
    <row r="401" spans="1:21" ht="51.75" customHeight="1">
      <c r="A401" s="418"/>
      <c r="B401" s="403"/>
      <c r="C401" s="402"/>
      <c r="D401" s="403"/>
      <c r="E401" s="412"/>
      <c r="F401" s="216" t="s">
        <v>483</v>
      </c>
      <c r="G401" s="210">
        <f t="shared" si="43"/>
        <v>0</v>
      </c>
      <c r="H401" s="236">
        <f t="shared" si="44"/>
        <v>0</v>
      </c>
      <c r="I401" s="105">
        <f t="shared" si="45"/>
        <v>0</v>
      </c>
      <c r="J401" s="106"/>
      <c r="K401" s="187"/>
      <c r="L401" s="187"/>
      <c r="M401" s="187"/>
      <c r="N401" s="187"/>
      <c r="O401" s="187"/>
      <c r="P401" s="187"/>
      <c r="Q401" s="187"/>
      <c r="R401" s="187"/>
      <c r="S401" s="229"/>
      <c r="U401" s="110">
        <f t="shared" si="46"/>
        <v>0</v>
      </c>
    </row>
    <row r="402" spans="1:21" ht="38.25">
      <c r="A402" s="418"/>
      <c r="B402" s="403"/>
      <c r="C402" s="103" t="s">
        <v>982</v>
      </c>
      <c r="D402" s="104" t="s">
        <v>484</v>
      </c>
      <c r="E402" s="192" t="s">
        <v>1363</v>
      </c>
      <c r="F402" s="216" t="s">
        <v>485</v>
      </c>
      <c r="G402" s="210">
        <f t="shared" si="43"/>
        <v>0</v>
      </c>
      <c r="H402" s="236">
        <f t="shared" si="44"/>
        <v>0</v>
      </c>
      <c r="I402" s="105">
        <f t="shared" si="45"/>
        <v>0</v>
      </c>
      <c r="J402" s="106"/>
      <c r="K402" s="187"/>
      <c r="L402" s="187"/>
      <c r="M402" s="187"/>
      <c r="N402" s="187"/>
      <c r="O402" s="187"/>
      <c r="P402" s="187"/>
      <c r="Q402" s="187"/>
      <c r="R402" s="187"/>
      <c r="S402" s="229"/>
      <c r="U402" s="110">
        <f t="shared" si="46"/>
        <v>0</v>
      </c>
    </row>
    <row r="403" spans="1:21" ht="51">
      <c r="A403" s="418"/>
      <c r="B403" s="104" t="s">
        <v>983</v>
      </c>
      <c r="C403" s="103" t="s">
        <v>486</v>
      </c>
      <c r="D403" s="104" t="s">
        <v>487</v>
      </c>
      <c r="E403" s="192" t="s">
        <v>1363</v>
      </c>
      <c r="F403" s="216" t="s">
        <v>488</v>
      </c>
      <c r="G403" s="210">
        <f t="shared" si="43"/>
        <v>0</v>
      </c>
      <c r="H403" s="236">
        <f t="shared" si="44"/>
        <v>0</v>
      </c>
      <c r="I403" s="105">
        <f t="shared" si="45"/>
        <v>0</v>
      </c>
      <c r="J403" s="106"/>
      <c r="K403" s="187"/>
      <c r="L403" s="187"/>
      <c r="M403" s="187"/>
      <c r="N403" s="187"/>
      <c r="O403" s="187"/>
      <c r="P403" s="187"/>
      <c r="Q403" s="187"/>
      <c r="R403" s="187"/>
      <c r="S403" s="229"/>
      <c r="U403" s="110">
        <f t="shared" si="46"/>
        <v>0</v>
      </c>
    </row>
    <row r="404" spans="1:21" ht="64.5" customHeight="1">
      <c r="A404" s="418"/>
      <c r="B404" s="402" t="s">
        <v>489</v>
      </c>
      <c r="C404" s="402" t="s">
        <v>490</v>
      </c>
      <c r="D404" s="402" t="s">
        <v>491</v>
      </c>
      <c r="E404" s="412" t="s">
        <v>1363</v>
      </c>
      <c r="F404" s="216" t="s">
        <v>780</v>
      </c>
      <c r="G404" s="210">
        <f t="shared" si="43"/>
        <v>0</v>
      </c>
      <c r="H404" s="236">
        <f t="shared" si="44"/>
        <v>0</v>
      </c>
      <c r="I404" s="105">
        <f t="shared" si="45"/>
        <v>0</v>
      </c>
      <c r="J404" s="106"/>
      <c r="K404" s="187"/>
      <c r="L404" s="187"/>
      <c r="M404" s="187"/>
      <c r="N404" s="187"/>
      <c r="O404" s="187"/>
      <c r="P404" s="187"/>
      <c r="Q404" s="187"/>
      <c r="R404" s="187"/>
      <c r="S404" s="229"/>
      <c r="U404" s="110">
        <f t="shared" si="46"/>
        <v>0</v>
      </c>
    </row>
    <row r="405" spans="1:21" ht="51">
      <c r="A405" s="418"/>
      <c r="B405" s="402"/>
      <c r="C405" s="402"/>
      <c r="D405" s="402"/>
      <c r="E405" s="412"/>
      <c r="F405" s="216" t="s">
        <v>781</v>
      </c>
      <c r="G405" s="210">
        <f t="shared" si="43"/>
        <v>0</v>
      </c>
      <c r="H405" s="236">
        <f t="shared" si="44"/>
        <v>0</v>
      </c>
      <c r="I405" s="105">
        <f t="shared" si="45"/>
        <v>0</v>
      </c>
      <c r="J405" s="106"/>
      <c r="K405" s="187"/>
      <c r="L405" s="187"/>
      <c r="M405" s="187"/>
      <c r="N405" s="187"/>
      <c r="O405" s="187"/>
      <c r="P405" s="187"/>
      <c r="Q405" s="187"/>
      <c r="R405" s="187"/>
      <c r="S405" s="229"/>
      <c r="U405" s="110">
        <f t="shared" si="46"/>
        <v>0</v>
      </c>
    </row>
    <row r="406" spans="1:21" ht="89.25" customHeight="1">
      <c r="A406" s="418"/>
      <c r="B406" s="402"/>
      <c r="C406" s="402" t="s">
        <v>782</v>
      </c>
      <c r="D406" s="402" t="s">
        <v>984</v>
      </c>
      <c r="E406" s="412" t="s">
        <v>1363</v>
      </c>
      <c r="F406" s="216" t="s">
        <v>783</v>
      </c>
      <c r="G406" s="210">
        <f t="shared" si="43"/>
        <v>0</v>
      </c>
      <c r="H406" s="236">
        <f t="shared" si="44"/>
        <v>0</v>
      </c>
      <c r="I406" s="105">
        <f t="shared" si="45"/>
        <v>0</v>
      </c>
      <c r="J406" s="106"/>
      <c r="K406" s="187"/>
      <c r="L406" s="187"/>
      <c r="M406" s="187"/>
      <c r="N406" s="187"/>
      <c r="O406" s="187"/>
      <c r="P406" s="187"/>
      <c r="Q406" s="187"/>
      <c r="R406" s="187"/>
      <c r="S406" s="229"/>
      <c r="U406" s="110">
        <f t="shared" si="46"/>
        <v>0</v>
      </c>
    </row>
    <row r="407" spans="1:21" ht="51">
      <c r="A407" s="418"/>
      <c r="B407" s="402"/>
      <c r="C407" s="402"/>
      <c r="D407" s="402"/>
      <c r="E407" s="412"/>
      <c r="F407" s="216" t="s">
        <v>0</v>
      </c>
      <c r="G407" s="210">
        <f t="shared" si="43"/>
        <v>0</v>
      </c>
      <c r="H407" s="236">
        <f t="shared" si="44"/>
        <v>0</v>
      </c>
      <c r="I407" s="105">
        <f t="shared" si="45"/>
        <v>0</v>
      </c>
      <c r="J407" s="106"/>
      <c r="K407" s="187"/>
      <c r="L407" s="187"/>
      <c r="M407" s="187"/>
      <c r="N407" s="187"/>
      <c r="O407" s="187"/>
      <c r="P407" s="187"/>
      <c r="Q407" s="187"/>
      <c r="R407" s="187"/>
      <c r="S407" s="229"/>
      <c r="U407" s="110">
        <f t="shared" si="46"/>
        <v>0</v>
      </c>
    </row>
    <row r="408" spans="1:21" ht="63.75">
      <c r="A408" s="419"/>
      <c r="B408" s="245" t="s">
        <v>1</v>
      </c>
      <c r="C408" s="250" t="s">
        <v>985</v>
      </c>
      <c r="D408" s="245" t="s">
        <v>2</v>
      </c>
      <c r="E408" s="246" t="s">
        <v>1363</v>
      </c>
      <c r="F408" s="247" t="s">
        <v>3</v>
      </c>
      <c r="G408" s="210">
        <f t="shared" si="43"/>
        <v>0</v>
      </c>
      <c r="H408" s="236">
        <f t="shared" si="44"/>
        <v>0</v>
      </c>
      <c r="I408" s="105">
        <f t="shared" si="45"/>
        <v>0</v>
      </c>
      <c r="J408" s="106"/>
      <c r="K408" s="187"/>
      <c r="L408" s="187"/>
      <c r="M408" s="187"/>
      <c r="N408" s="187"/>
      <c r="O408" s="187"/>
      <c r="P408" s="187"/>
      <c r="Q408" s="187"/>
      <c r="R408" s="187"/>
      <c r="S408" s="229"/>
      <c r="U408" s="110">
        <f t="shared" si="46"/>
        <v>0</v>
      </c>
    </row>
    <row r="409" spans="1:21" ht="16.5" customHeight="1">
      <c r="A409" s="409" t="s">
        <v>4</v>
      </c>
      <c r="B409" s="410"/>
      <c r="C409" s="410"/>
      <c r="D409" s="410"/>
      <c r="E409" s="410"/>
      <c r="F409" s="411"/>
      <c r="G409" s="230">
        <f>SUM(G410:G437)</f>
        <v>0</v>
      </c>
      <c r="H409" s="237">
        <f>SUM(H410:H437)</f>
        <v>0</v>
      </c>
      <c r="I409" s="105">
        <f t="shared" si="45"/>
        <v>0</v>
      </c>
      <c r="J409" s="241">
        <f>SUM(J410:J437)</f>
        <v>0</v>
      </c>
      <c r="K409" s="225">
        <f aca="true" t="shared" si="47" ref="K409:S409">SUM(K410:K437)</f>
        <v>0</v>
      </c>
      <c r="L409" s="225">
        <f>SUM(L410:L437)</f>
        <v>0</v>
      </c>
      <c r="M409" s="225">
        <f>SUM(M410:M437)</f>
        <v>0</v>
      </c>
      <c r="N409" s="225">
        <f t="shared" si="47"/>
        <v>0</v>
      </c>
      <c r="O409" s="225">
        <f t="shared" si="47"/>
        <v>0</v>
      </c>
      <c r="P409" s="225">
        <f t="shared" si="47"/>
        <v>0</v>
      </c>
      <c r="Q409" s="225">
        <f t="shared" si="47"/>
        <v>0</v>
      </c>
      <c r="R409" s="225">
        <f t="shared" si="47"/>
        <v>0</v>
      </c>
      <c r="S409" s="231">
        <f t="shared" si="47"/>
        <v>0</v>
      </c>
      <c r="U409" s="110">
        <f t="shared" si="46"/>
        <v>0</v>
      </c>
    </row>
    <row r="410" spans="1:21" ht="51.75" customHeight="1">
      <c r="A410" s="418">
        <v>16</v>
      </c>
      <c r="B410" s="403" t="s">
        <v>5</v>
      </c>
      <c r="C410" s="403" t="s">
        <v>986</v>
      </c>
      <c r="D410" s="402" t="s">
        <v>987</v>
      </c>
      <c r="E410" s="412" t="s">
        <v>1363</v>
      </c>
      <c r="F410" s="216" t="s">
        <v>6</v>
      </c>
      <c r="G410" s="210">
        <f aca="true" t="shared" si="48" ref="G410:G437">J410+N410+P410+R410+L410</f>
        <v>0</v>
      </c>
      <c r="H410" s="236">
        <f aca="true" t="shared" si="49" ref="H410:H437">K410+O410+Q410+S410+M410</f>
        <v>0</v>
      </c>
      <c r="I410" s="105">
        <f t="shared" si="45"/>
        <v>0</v>
      </c>
      <c r="J410" s="106"/>
      <c r="K410" s="187"/>
      <c r="L410" s="187"/>
      <c r="M410" s="187"/>
      <c r="N410" s="187"/>
      <c r="O410" s="187"/>
      <c r="P410" s="187"/>
      <c r="Q410" s="187"/>
      <c r="R410" s="187"/>
      <c r="S410" s="229"/>
      <c r="U410" s="110">
        <f t="shared" si="46"/>
        <v>0</v>
      </c>
    </row>
    <row r="411" spans="1:21" ht="25.5" customHeight="1">
      <c r="A411" s="418"/>
      <c r="B411" s="403"/>
      <c r="C411" s="403"/>
      <c r="D411" s="402"/>
      <c r="E411" s="412"/>
      <c r="F411" s="216" t="s">
        <v>988</v>
      </c>
      <c r="G411" s="210">
        <f t="shared" si="48"/>
        <v>0</v>
      </c>
      <c r="H411" s="236">
        <f t="shared" si="49"/>
        <v>0</v>
      </c>
      <c r="I411" s="105">
        <f t="shared" si="45"/>
        <v>0</v>
      </c>
      <c r="J411" s="106"/>
      <c r="K411" s="187"/>
      <c r="L411" s="187"/>
      <c r="M411" s="187"/>
      <c r="N411" s="187"/>
      <c r="O411" s="187"/>
      <c r="P411" s="187"/>
      <c r="Q411" s="187"/>
      <c r="R411" s="187"/>
      <c r="S411" s="229"/>
      <c r="U411" s="110">
        <f t="shared" si="46"/>
        <v>0</v>
      </c>
    </row>
    <row r="412" spans="1:21" ht="25.5">
      <c r="A412" s="418"/>
      <c r="B412" s="403"/>
      <c r="C412" s="403"/>
      <c r="D412" s="402"/>
      <c r="E412" s="412"/>
      <c r="F412" s="216" t="s">
        <v>989</v>
      </c>
      <c r="G412" s="210">
        <f t="shared" si="48"/>
        <v>0</v>
      </c>
      <c r="H412" s="236">
        <f t="shared" si="49"/>
        <v>0</v>
      </c>
      <c r="I412" s="105">
        <f t="shared" si="45"/>
        <v>0</v>
      </c>
      <c r="J412" s="106"/>
      <c r="K412" s="187"/>
      <c r="L412" s="187"/>
      <c r="M412" s="187"/>
      <c r="N412" s="187"/>
      <c r="O412" s="187"/>
      <c r="P412" s="187"/>
      <c r="Q412" s="187"/>
      <c r="R412" s="187"/>
      <c r="S412" s="229"/>
      <c r="U412" s="110">
        <f t="shared" si="46"/>
        <v>0</v>
      </c>
    </row>
    <row r="413" spans="1:21" ht="25.5">
      <c r="A413" s="418"/>
      <c r="B413" s="403"/>
      <c r="C413" s="403"/>
      <c r="D413" s="402"/>
      <c r="E413" s="412"/>
      <c r="F413" s="216" t="s">
        <v>7</v>
      </c>
      <c r="G413" s="210">
        <f t="shared" si="48"/>
        <v>0</v>
      </c>
      <c r="H413" s="236">
        <f t="shared" si="49"/>
        <v>0</v>
      </c>
      <c r="I413" s="105">
        <f t="shared" si="45"/>
        <v>0</v>
      </c>
      <c r="J413" s="106"/>
      <c r="K413" s="187"/>
      <c r="L413" s="187"/>
      <c r="M413" s="187"/>
      <c r="N413" s="187"/>
      <c r="O413" s="187"/>
      <c r="P413" s="187"/>
      <c r="Q413" s="187"/>
      <c r="R413" s="187"/>
      <c r="S413" s="229"/>
      <c r="U413" s="110">
        <f t="shared" si="46"/>
        <v>0</v>
      </c>
    </row>
    <row r="414" spans="1:21" ht="15.75">
      <c r="A414" s="418"/>
      <c r="B414" s="403"/>
      <c r="C414" s="403"/>
      <c r="D414" s="402"/>
      <c r="E414" s="412"/>
      <c r="F414" s="216" t="s">
        <v>8</v>
      </c>
      <c r="G414" s="210">
        <f t="shared" si="48"/>
        <v>0</v>
      </c>
      <c r="H414" s="236">
        <f t="shared" si="49"/>
        <v>0</v>
      </c>
      <c r="I414" s="105">
        <f t="shared" si="45"/>
        <v>0</v>
      </c>
      <c r="J414" s="106"/>
      <c r="K414" s="187"/>
      <c r="L414" s="187"/>
      <c r="M414" s="187"/>
      <c r="N414" s="187"/>
      <c r="O414" s="187"/>
      <c r="P414" s="187"/>
      <c r="Q414" s="187"/>
      <c r="R414" s="187"/>
      <c r="S414" s="229"/>
      <c r="U414" s="110">
        <f t="shared" si="46"/>
        <v>0</v>
      </c>
    </row>
    <row r="415" spans="1:21" ht="38.25" customHeight="1">
      <c r="A415" s="418"/>
      <c r="B415" s="403"/>
      <c r="C415" s="403"/>
      <c r="D415" s="402"/>
      <c r="E415" s="412"/>
      <c r="F415" s="216" t="s">
        <v>9</v>
      </c>
      <c r="G415" s="210">
        <f t="shared" si="48"/>
        <v>0</v>
      </c>
      <c r="H415" s="236">
        <f t="shared" si="49"/>
        <v>0</v>
      </c>
      <c r="I415" s="105">
        <f t="shared" si="45"/>
        <v>0</v>
      </c>
      <c r="J415" s="106"/>
      <c r="K415" s="187"/>
      <c r="L415" s="187"/>
      <c r="M415" s="187"/>
      <c r="N415" s="187"/>
      <c r="O415" s="187"/>
      <c r="P415" s="187"/>
      <c r="Q415" s="187"/>
      <c r="R415" s="187"/>
      <c r="S415" s="229"/>
      <c r="U415" s="110">
        <f t="shared" si="46"/>
        <v>0</v>
      </c>
    </row>
    <row r="416" spans="1:21" ht="15.75">
      <c r="A416" s="418"/>
      <c r="B416" s="403"/>
      <c r="C416" s="403"/>
      <c r="D416" s="402"/>
      <c r="E416" s="412"/>
      <c r="F416" s="216" t="s">
        <v>10</v>
      </c>
      <c r="G416" s="210">
        <f t="shared" si="48"/>
        <v>0</v>
      </c>
      <c r="H416" s="236">
        <f t="shared" si="49"/>
        <v>0</v>
      </c>
      <c r="I416" s="105">
        <f t="shared" si="45"/>
        <v>0</v>
      </c>
      <c r="J416" s="106"/>
      <c r="K416" s="187"/>
      <c r="L416" s="187"/>
      <c r="M416" s="187"/>
      <c r="N416" s="187"/>
      <c r="O416" s="187"/>
      <c r="P416" s="187"/>
      <c r="Q416" s="187"/>
      <c r="R416" s="187"/>
      <c r="S416" s="229"/>
      <c r="U416" s="110">
        <f t="shared" si="46"/>
        <v>0</v>
      </c>
    </row>
    <row r="417" spans="1:21" ht="51">
      <c r="A417" s="418"/>
      <c r="B417" s="403"/>
      <c r="C417" s="403"/>
      <c r="D417" s="402"/>
      <c r="E417" s="412"/>
      <c r="F417" s="216" t="s">
        <v>990</v>
      </c>
      <c r="G417" s="210">
        <f t="shared" si="48"/>
        <v>0</v>
      </c>
      <c r="H417" s="236">
        <f t="shared" si="49"/>
        <v>0</v>
      </c>
      <c r="I417" s="105">
        <f t="shared" si="45"/>
        <v>0</v>
      </c>
      <c r="J417" s="106"/>
      <c r="K417" s="187"/>
      <c r="L417" s="187"/>
      <c r="M417" s="187"/>
      <c r="N417" s="187"/>
      <c r="O417" s="187"/>
      <c r="P417" s="187"/>
      <c r="Q417" s="187"/>
      <c r="R417" s="187"/>
      <c r="S417" s="229"/>
      <c r="U417" s="110">
        <f t="shared" si="46"/>
        <v>0</v>
      </c>
    </row>
    <row r="418" spans="1:21" ht="12.75" customHeight="1">
      <c r="A418" s="418"/>
      <c r="B418" s="403"/>
      <c r="C418" s="403"/>
      <c r="D418" s="402"/>
      <c r="E418" s="412"/>
      <c r="F418" s="216" t="s">
        <v>991</v>
      </c>
      <c r="G418" s="210">
        <f t="shared" si="48"/>
        <v>0</v>
      </c>
      <c r="H418" s="236">
        <f t="shared" si="49"/>
        <v>0</v>
      </c>
      <c r="I418" s="105">
        <f t="shared" si="45"/>
        <v>0</v>
      </c>
      <c r="J418" s="106"/>
      <c r="K418" s="187"/>
      <c r="L418" s="187"/>
      <c r="M418" s="187"/>
      <c r="N418" s="187"/>
      <c r="O418" s="187"/>
      <c r="P418" s="187"/>
      <c r="Q418" s="187"/>
      <c r="R418" s="187"/>
      <c r="S418" s="229"/>
      <c r="U418" s="110">
        <f t="shared" si="46"/>
        <v>0</v>
      </c>
    </row>
    <row r="419" spans="1:21" ht="25.5">
      <c r="A419" s="418"/>
      <c r="B419" s="403"/>
      <c r="C419" s="403"/>
      <c r="D419" s="402"/>
      <c r="E419" s="412"/>
      <c r="F419" s="216" t="s">
        <v>992</v>
      </c>
      <c r="G419" s="210">
        <f t="shared" si="48"/>
        <v>0</v>
      </c>
      <c r="H419" s="236">
        <f t="shared" si="49"/>
        <v>0</v>
      </c>
      <c r="I419" s="105">
        <f t="shared" si="45"/>
        <v>0</v>
      </c>
      <c r="J419" s="106"/>
      <c r="K419" s="187"/>
      <c r="L419" s="187"/>
      <c r="M419" s="187"/>
      <c r="N419" s="187"/>
      <c r="O419" s="187"/>
      <c r="P419" s="187"/>
      <c r="Q419" s="187"/>
      <c r="R419" s="187"/>
      <c r="S419" s="229"/>
      <c r="U419" s="110">
        <f t="shared" si="46"/>
        <v>0</v>
      </c>
    </row>
    <row r="420" spans="1:21" ht="51.75" customHeight="1">
      <c r="A420" s="418"/>
      <c r="B420" s="403"/>
      <c r="C420" s="403"/>
      <c r="D420" s="402"/>
      <c r="E420" s="412"/>
      <c r="F420" s="216" t="s">
        <v>993</v>
      </c>
      <c r="G420" s="210">
        <f t="shared" si="48"/>
        <v>0</v>
      </c>
      <c r="H420" s="236">
        <f t="shared" si="49"/>
        <v>0</v>
      </c>
      <c r="I420" s="105">
        <f t="shared" si="45"/>
        <v>0</v>
      </c>
      <c r="J420" s="106"/>
      <c r="K420" s="187"/>
      <c r="L420" s="187"/>
      <c r="M420" s="187"/>
      <c r="N420" s="187"/>
      <c r="O420" s="187"/>
      <c r="P420" s="187"/>
      <c r="Q420" s="187"/>
      <c r="R420" s="187"/>
      <c r="S420" s="229"/>
      <c r="U420" s="110">
        <f t="shared" si="46"/>
        <v>0</v>
      </c>
    </row>
    <row r="421" spans="1:21" ht="38.25" customHeight="1">
      <c r="A421" s="418"/>
      <c r="B421" s="408" t="s">
        <v>11</v>
      </c>
      <c r="C421" s="402" t="s">
        <v>12</v>
      </c>
      <c r="D421" s="403" t="s">
        <v>994</v>
      </c>
      <c r="E421" s="412" t="s">
        <v>1363</v>
      </c>
      <c r="F421" s="220" t="s">
        <v>995</v>
      </c>
      <c r="G421" s="210">
        <f t="shared" si="48"/>
        <v>0</v>
      </c>
      <c r="H421" s="236">
        <f t="shared" si="49"/>
        <v>0</v>
      </c>
      <c r="I421" s="105">
        <f t="shared" si="45"/>
        <v>0</v>
      </c>
      <c r="J421" s="106"/>
      <c r="K421" s="187"/>
      <c r="L421" s="187"/>
      <c r="M421" s="187"/>
      <c r="N421" s="187"/>
      <c r="O421" s="187"/>
      <c r="P421" s="187"/>
      <c r="Q421" s="187"/>
      <c r="R421" s="187"/>
      <c r="S421" s="229"/>
      <c r="U421" s="110">
        <f t="shared" si="46"/>
        <v>0</v>
      </c>
    </row>
    <row r="422" spans="1:21" ht="38.25">
      <c r="A422" s="418"/>
      <c r="B422" s="408"/>
      <c r="C422" s="402"/>
      <c r="D422" s="403"/>
      <c r="E422" s="412"/>
      <c r="F422" s="216" t="s">
        <v>996</v>
      </c>
      <c r="G422" s="210">
        <f t="shared" si="48"/>
        <v>0</v>
      </c>
      <c r="H422" s="236">
        <f t="shared" si="49"/>
        <v>0</v>
      </c>
      <c r="I422" s="105">
        <f t="shared" si="45"/>
        <v>0</v>
      </c>
      <c r="J422" s="106"/>
      <c r="K422" s="187"/>
      <c r="L422" s="187"/>
      <c r="M422" s="187"/>
      <c r="N422" s="187"/>
      <c r="O422" s="187"/>
      <c r="P422" s="187"/>
      <c r="Q422" s="187"/>
      <c r="R422" s="187"/>
      <c r="S422" s="229"/>
      <c r="U422" s="110">
        <f t="shared" si="46"/>
        <v>0</v>
      </c>
    </row>
    <row r="423" spans="1:21" ht="16.5" customHeight="1">
      <c r="A423" s="418"/>
      <c r="B423" s="408"/>
      <c r="C423" s="402"/>
      <c r="D423" s="403"/>
      <c r="E423" s="412"/>
      <c r="F423" s="216" t="s">
        <v>997</v>
      </c>
      <c r="G423" s="210">
        <f t="shared" si="48"/>
        <v>0</v>
      </c>
      <c r="H423" s="236">
        <f t="shared" si="49"/>
        <v>0</v>
      </c>
      <c r="I423" s="105">
        <f t="shared" si="45"/>
        <v>0</v>
      </c>
      <c r="J423" s="106"/>
      <c r="K423" s="187"/>
      <c r="L423" s="187"/>
      <c r="M423" s="187"/>
      <c r="N423" s="187"/>
      <c r="O423" s="187"/>
      <c r="P423" s="187"/>
      <c r="Q423" s="187"/>
      <c r="R423" s="187"/>
      <c r="S423" s="229"/>
      <c r="U423" s="110">
        <f t="shared" si="46"/>
        <v>0</v>
      </c>
    </row>
    <row r="424" spans="1:21" ht="114.75" customHeight="1">
      <c r="A424" s="418"/>
      <c r="B424" s="408"/>
      <c r="C424" s="402"/>
      <c r="D424" s="403"/>
      <c r="E424" s="412"/>
      <c r="F424" s="216" t="s">
        <v>13</v>
      </c>
      <c r="G424" s="210">
        <f t="shared" si="48"/>
        <v>0</v>
      </c>
      <c r="H424" s="236">
        <f t="shared" si="49"/>
        <v>0</v>
      </c>
      <c r="I424" s="105">
        <f t="shared" si="45"/>
        <v>0</v>
      </c>
      <c r="J424" s="106"/>
      <c r="K424" s="187"/>
      <c r="L424" s="187"/>
      <c r="M424" s="187"/>
      <c r="N424" s="187"/>
      <c r="O424" s="187"/>
      <c r="P424" s="187"/>
      <c r="Q424" s="187"/>
      <c r="R424" s="187"/>
      <c r="S424" s="229"/>
      <c r="U424" s="110">
        <f t="shared" si="46"/>
        <v>0</v>
      </c>
    </row>
    <row r="425" spans="1:21" ht="25.5">
      <c r="A425" s="418"/>
      <c r="B425" s="408"/>
      <c r="C425" s="402"/>
      <c r="D425" s="199" t="s">
        <v>998</v>
      </c>
      <c r="E425" s="412"/>
      <c r="F425" s="216"/>
      <c r="G425" s="210">
        <f t="shared" si="48"/>
        <v>0</v>
      </c>
      <c r="H425" s="236">
        <f t="shared" si="49"/>
        <v>0</v>
      </c>
      <c r="I425" s="105">
        <f t="shared" si="45"/>
        <v>0</v>
      </c>
      <c r="J425" s="106"/>
      <c r="K425" s="187"/>
      <c r="L425" s="187"/>
      <c r="M425" s="187"/>
      <c r="N425" s="187"/>
      <c r="O425" s="187"/>
      <c r="P425" s="187"/>
      <c r="Q425" s="187"/>
      <c r="R425" s="187"/>
      <c r="S425" s="229"/>
      <c r="U425" s="110">
        <f t="shared" si="46"/>
        <v>0</v>
      </c>
    </row>
    <row r="426" spans="1:21" ht="26.25" customHeight="1">
      <c r="A426" s="418"/>
      <c r="B426" s="403" t="s">
        <v>14</v>
      </c>
      <c r="C426" s="402" t="s">
        <v>15</v>
      </c>
      <c r="D426" s="403" t="s">
        <v>999</v>
      </c>
      <c r="E426" s="412" t="s">
        <v>1363</v>
      </c>
      <c r="F426" s="216" t="s">
        <v>16</v>
      </c>
      <c r="G426" s="210">
        <f t="shared" si="48"/>
        <v>0</v>
      </c>
      <c r="H426" s="236">
        <f t="shared" si="49"/>
        <v>0</v>
      </c>
      <c r="I426" s="105">
        <f t="shared" si="45"/>
        <v>0</v>
      </c>
      <c r="J426" s="106"/>
      <c r="K426" s="187"/>
      <c r="L426" s="187"/>
      <c r="M426" s="187"/>
      <c r="N426" s="187"/>
      <c r="O426" s="187"/>
      <c r="P426" s="187"/>
      <c r="Q426" s="187"/>
      <c r="R426" s="187"/>
      <c r="S426" s="229"/>
      <c r="U426" s="110">
        <f t="shared" si="46"/>
        <v>0</v>
      </c>
    </row>
    <row r="427" spans="1:21" ht="25.5">
      <c r="A427" s="418"/>
      <c r="B427" s="403"/>
      <c r="C427" s="402"/>
      <c r="D427" s="403"/>
      <c r="E427" s="412"/>
      <c r="F427" s="216" t="s">
        <v>17</v>
      </c>
      <c r="G427" s="210">
        <f t="shared" si="48"/>
        <v>0</v>
      </c>
      <c r="H427" s="236">
        <f t="shared" si="49"/>
        <v>0</v>
      </c>
      <c r="I427" s="105">
        <f t="shared" si="45"/>
        <v>0</v>
      </c>
      <c r="J427" s="106"/>
      <c r="K427" s="187"/>
      <c r="L427" s="187"/>
      <c r="M427" s="187"/>
      <c r="N427" s="187"/>
      <c r="O427" s="187"/>
      <c r="P427" s="187"/>
      <c r="Q427" s="187"/>
      <c r="R427" s="187"/>
      <c r="S427" s="229"/>
      <c r="U427" s="110">
        <f t="shared" si="46"/>
        <v>0</v>
      </c>
    </row>
    <row r="428" spans="1:21" ht="89.25" customHeight="1">
      <c r="A428" s="418"/>
      <c r="B428" s="403"/>
      <c r="C428" s="402"/>
      <c r="D428" s="403"/>
      <c r="E428" s="412"/>
      <c r="F428" s="216" t="s">
        <v>18</v>
      </c>
      <c r="G428" s="210">
        <f t="shared" si="48"/>
        <v>0</v>
      </c>
      <c r="H428" s="236">
        <f t="shared" si="49"/>
        <v>0</v>
      </c>
      <c r="I428" s="105">
        <f t="shared" si="45"/>
        <v>0</v>
      </c>
      <c r="J428" s="106"/>
      <c r="K428" s="187"/>
      <c r="L428" s="187"/>
      <c r="M428" s="187"/>
      <c r="N428" s="187"/>
      <c r="O428" s="187"/>
      <c r="P428" s="187"/>
      <c r="Q428" s="187"/>
      <c r="R428" s="187"/>
      <c r="S428" s="229"/>
      <c r="U428" s="110">
        <f t="shared" si="46"/>
        <v>0</v>
      </c>
    </row>
    <row r="429" spans="1:21" ht="38.25" customHeight="1">
      <c r="A429" s="418"/>
      <c r="B429" s="403"/>
      <c r="C429" s="402"/>
      <c r="D429" s="403"/>
      <c r="E429" s="412"/>
      <c r="F429" s="216" t="s">
        <v>1000</v>
      </c>
      <c r="G429" s="210">
        <f t="shared" si="48"/>
        <v>0</v>
      </c>
      <c r="H429" s="236">
        <f t="shared" si="49"/>
        <v>0</v>
      </c>
      <c r="I429" s="105">
        <f t="shared" si="45"/>
        <v>0</v>
      </c>
      <c r="J429" s="106"/>
      <c r="K429" s="187"/>
      <c r="L429" s="187"/>
      <c r="M429" s="187"/>
      <c r="N429" s="187"/>
      <c r="O429" s="187"/>
      <c r="P429" s="187"/>
      <c r="Q429" s="187"/>
      <c r="R429" s="187"/>
      <c r="S429" s="229"/>
      <c r="U429" s="110">
        <f t="shared" si="46"/>
        <v>0</v>
      </c>
    </row>
    <row r="430" spans="1:21" ht="39" customHeight="1">
      <c r="A430" s="418"/>
      <c r="B430" s="403" t="s">
        <v>19</v>
      </c>
      <c r="C430" s="403" t="s">
        <v>20</v>
      </c>
      <c r="D430" s="403" t="s">
        <v>1001</v>
      </c>
      <c r="E430" s="412" t="s">
        <v>1369</v>
      </c>
      <c r="F430" s="216" t="s">
        <v>21</v>
      </c>
      <c r="G430" s="210">
        <f t="shared" si="48"/>
        <v>0</v>
      </c>
      <c r="H430" s="236">
        <f t="shared" si="49"/>
        <v>0</v>
      </c>
      <c r="I430" s="105">
        <f t="shared" si="45"/>
        <v>0</v>
      </c>
      <c r="J430" s="106"/>
      <c r="K430" s="187"/>
      <c r="L430" s="187"/>
      <c r="M430" s="187"/>
      <c r="N430" s="187"/>
      <c r="O430" s="187"/>
      <c r="P430" s="187"/>
      <c r="Q430" s="187"/>
      <c r="R430" s="187"/>
      <c r="S430" s="229"/>
      <c r="U430" s="110">
        <f t="shared" si="46"/>
        <v>0</v>
      </c>
    </row>
    <row r="431" spans="1:21" ht="16.5" customHeight="1">
      <c r="A431" s="418"/>
      <c r="B431" s="403"/>
      <c r="C431" s="403"/>
      <c r="D431" s="403"/>
      <c r="E431" s="412"/>
      <c r="F431" s="216" t="s">
        <v>22</v>
      </c>
      <c r="G431" s="210">
        <f t="shared" si="48"/>
        <v>0</v>
      </c>
      <c r="H431" s="236">
        <f t="shared" si="49"/>
        <v>0</v>
      </c>
      <c r="I431" s="105">
        <f t="shared" si="45"/>
        <v>0</v>
      </c>
      <c r="J431" s="106"/>
      <c r="K431" s="187"/>
      <c r="L431" s="187"/>
      <c r="M431" s="187"/>
      <c r="N431" s="187"/>
      <c r="O431" s="187"/>
      <c r="P431" s="187"/>
      <c r="Q431" s="187"/>
      <c r="R431" s="187"/>
      <c r="S431" s="229"/>
      <c r="U431" s="110">
        <f t="shared" si="46"/>
        <v>0</v>
      </c>
    </row>
    <row r="432" spans="1:21" ht="25.5">
      <c r="A432" s="418"/>
      <c r="B432" s="403"/>
      <c r="C432" s="403"/>
      <c r="D432" s="403"/>
      <c r="E432" s="412"/>
      <c r="F432" s="216" t="s">
        <v>23</v>
      </c>
      <c r="G432" s="210">
        <f t="shared" si="48"/>
        <v>0</v>
      </c>
      <c r="H432" s="236">
        <f t="shared" si="49"/>
        <v>0</v>
      </c>
      <c r="I432" s="105">
        <f t="shared" si="45"/>
        <v>0</v>
      </c>
      <c r="J432" s="106"/>
      <c r="K432" s="187"/>
      <c r="L432" s="187"/>
      <c r="M432" s="187"/>
      <c r="N432" s="187"/>
      <c r="O432" s="187"/>
      <c r="P432" s="187"/>
      <c r="Q432" s="187"/>
      <c r="R432" s="187"/>
      <c r="S432" s="229"/>
      <c r="U432" s="110">
        <f t="shared" si="46"/>
        <v>0</v>
      </c>
    </row>
    <row r="433" spans="1:21" ht="64.5" customHeight="1">
      <c r="A433" s="418"/>
      <c r="B433" s="408" t="s">
        <v>24</v>
      </c>
      <c r="C433" s="402" t="s">
        <v>25</v>
      </c>
      <c r="D433" s="402" t="s">
        <v>1476</v>
      </c>
      <c r="E433" s="412" t="s">
        <v>1369</v>
      </c>
      <c r="F433" s="220" t="s">
        <v>1002</v>
      </c>
      <c r="G433" s="210">
        <f t="shared" si="48"/>
        <v>0</v>
      </c>
      <c r="H433" s="236">
        <f t="shared" si="49"/>
        <v>0</v>
      </c>
      <c r="I433" s="105">
        <f t="shared" si="45"/>
        <v>0</v>
      </c>
      <c r="J433" s="106"/>
      <c r="K433" s="187"/>
      <c r="L433" s="187"/>
      <c r="M433" s="187"/>
      <c r="N433" s="187"/>
      <c r="O433" s="187"/>
      <c r="P433" s="187"/>
      <c r="Q433" s="187"/>
      <c r="R433" s="187"/>
      <c r="S433" s="229"/>
      <c r="U433" s="110">
        <f t="shared" si="46"/>
        <v>0</v>
      </c>
    </row>
    <row r="434" spans="1:21" ht="16.5" customHeight="1">
      <c r="A434" s="418"/>
      <c r="B434" s="408"/>
      <c r="C434" s="402"/>
      <c r="D434" s="402"/>
      <c r="E434" s="412"/>
      <c r="F434" s="216" t="s">
        <v>1477</v>
      </c>
      <c r="G434" s="210">
        <f t="shared" si="48"/>
        <v>0</v>
      </c>
      <c r="H434" s="236">
        <f t="shared" si="49"/>
        <v>0</v>
      </c>
      <c r="I434" s="105">
        <f t="shared" si="45"/>
        <v>0</v>
      </c>
      <c r="J434" s="106"/>
      <c r="K434" s="187"/>
      <c r="L434" s="187"/>
      <c r="M434" s="187"/>
      <c r="N434" s="187"/>
      <c r="O434" s="187"/>
      <c r="P434" s="187"/>
      <c r="Q434" s="187"/>
      <c r="R434" s="187"/>
      <c r="S434" s="229"/>
      <c r="U434" s="110">
        <f t="shared" si="46"/>
        <v>0</v>
      </c>
    </row>
    <row r="435" spans="1:21" ht="36.75" customHeight="1">
      <c r="A435" s="418"/>
      <c r="B435" s="408"/>
      <c r="C435" s="402"/>
      <c r="D435" s="402"/>
      <c r="E435" s="412"/>
      <c r="F435" s="216" t="s">
        <v>1478</v>
      </c>
      <c r="G435" s="210">
        <f t="shared" si="48"/>
        <v>0</v>
      </c>
      <c r="H435" s="236">
        <f t="shared" si="49"/>
        <v>0</v>
      </c>
      <c r="I435" s="105">
        <f t="shared" si="45"/>
        <v>0</v>
      </c>
      <c r="J435" s="106"/>
      <c r="K435" s="187"/>
      <c r="L435" s="187"/>
      <c r="M435" s="187"/>
      <c r="N435" s="187"/>
      <c r="O435" s="187"/>
      <c r="P435" s="187"/>
      <c r="Q435" s="187"/>
      <c r="R435" s="187"/>
      <c r="S435" s="229"/>
      <c r="U435" s="110">
        <f t="shared" si="46"/>
        <v>0</v>
      </c>
    </row>
    <row r="436" spans="1:21" ht="39" customHeight="1">
      <c r="A436" s="418">
        <v>17</v>
      </c>
      <c r="B436" s="403" t="s">
        <v>1003</v>
      </c>
      <c r="C436" s="402" t="s">
        <v>1245</v>
      </c>
      <c r="D436" s="402" t="s">
        <v>1246</v>
      </c>
      <c r="E436" s="412" t="s">
        <v>1363</v>
      </c>
      <c r="F436" s="216" t="s">
        <v>1247</v>
      </c>
      <c r="G436" s="210">
        <f t="shared" si="48"/>
        <v>0</v>
      </c>
      <c r="H436" s="236">
        <f t="shared" si="49"/>
        <v>0</v>
      </c>
      <c r="I436" s="105">
        <f t="shared" si="45"/>
        <v>0</v>
      </c>
      <c r="J436" s="106"/>
      <c r="K436" s="187"/>
      <c r="L436" s="187"/>
      <c r="M436" s="187"/>
      <c r="N436" s="187"/>
      <c r="O436" s="187"/>
      <c r="P436" s="187"/>
      <c r="Q436" s="187"/>
      <c r="R436" s="187"/>
      <c r="S436" s="229"/>
      <c r="U436" s="110">
        <f t="shared" si="46"/>
        <v>0</v>
      </c>
    </row>
    <row r="437" spans="1:21" ht="16.5" customHeight="1">
      <c r="A437" s="419"/>
      <c r="B437" s="407"/>
      <c r="C437" s="405"/>
      <c r="D437" s="405"/>
      <c r="E437" s="413"/>
      <c r="F437" s="247" t="s">
        <v>1479</v>
      </c>
      <c r="G437" s="210">
        <f t="shared" si="48"/>
        <v>0</v>
      </c>
      <c r="H437" s="236">
        <f t="shared" si="49"/>
        <v>0</v>
      </c>
      <c r="I437" s="105">
        <f t="shared" si="45"/>
        <v>0</v>
      </c>
      <c r="J437" s="106"/>
      <c r="K437" s="187"/>
      <c r="L437" s="187"/>
      <c r="M437" s="187"/>
      <c r="N437" s="187"/>
      <c r="O437" s="187"/>
      <c r="P437" s="187"/>
      <c r="Q437" s="187"/>
      <c r="R437" s="187"/>
      <c r="S437" s="229"/>
      <c r="U437" s="110">
        <f t="shared" si="46"/>
        <v>0</v>
      </c>
    </row>
    <row r="438" spans="1:21" ht="16.5" customHeight="1">
      <c r="A438" s="409" t="s">
        <v>1480</v>
      </c>
      <c r="B438" s="410"/>
      <c r="C438" s="410"/>
      <c r="D438" s="410"/>
      <c r="E438" s="410"/>
      <c r="F438" s="411"/>
      <c r="G438" s="230">
        <f>SUM(G439:G444)</f>
        <v>0</v>
      </c>
      <c r="H438" s="237">
        <f>SUM(H439:H444)</f>
        <v>0</v>
      </c>
      <c r="I438" s="105">
        <f t="shared" si="45"/>
        <v>0</v>
      </c>
      <c r="J438" s="241">
        <f>SUM(J439:J444)</f>
        <v>0</v>
      </c>
      <c r="K438" s="225">
        <f aca="true" t="shared" si="50" ref="K438:S438">SUM(K439:K444)</f>
        <v>0</v>
      </c>
      <c r="L438" s="225">
        <f>SUM(L439:L444)</f>
        <v>0</v>
      </c>
      <c r="M438" s="225">
        <f>SUM(M439:M444)</f>
        <v>0</v>
      </c>
      <c r="N438" s="225">
        <f t="shared" si="50"/>
        <v>0</v>
      </c>
      <c r="O438" s="225">
        <f t="shared" si="50"/>
        <v>0</v>
      </c>
      <c r="P438" s="225">
        <f t="shared" si="50"/>
        <v>0</v>
      </c>
      <c r="Q438" s="225">
        <f t="shared" si="50"/>
        <v>0</v>
      </c>
      <c r="R438" s="225">
        <f t="shared" si="50"/>
        <v>0</v>
      </c>
      <c r="S438" s="231">
        <f t="shared" si="50"/>
        <v>0</v>
      </c>
      <c r="U438" s="110">
        <f t="shared" si="46"/>
        <v>0</v>
      </c>
    </row>
    <row r="439" spans="1:21" ht="15.75" customHeight="1">
      <c r="A439" s="418">
        <v>18</v>
      </c>
      <c r="B439" s="403" t="s">
        <v>1481</v>
      </c>
      <c r="C439" s="193" t="s">
        <v>1482</v>
      </c>
      <c r="D439" s="103" t="s">
        <v>1483</v>
      </c>
      <c r="E439" s="192" t="s">
        <v>1368</v>
      </c>
      <c r="F439" s="216" t="s">
        <v>1248</v>
      </c>
      <c r="G439" s="210">
        <f aca="true" t="shared" si="51" ref="G439:G444">J439+N439+P439+R439+L439</f>
        <v>0</v>
      </c>
      <c r="H439" s="236">
        <f aca="true" t="shared" si="52" ref="H439:H444">K439+O439+Q439+S439+M439</f>
        <v>0</v>
      </c>
      <c r="I439" s="105">
        <f t="shared" si="45"/>
        <v>0</v>
      </c>
      <c r="J439" s="106"/>
      <c r="K439" s="187"/>
      <c r="L439" s="187"/>
      <c r="M439" s="187"/>
      <c r="N439" s="187"/>
      <c r="O439" s="187"/>
      <c r="P439" s="187"/>
      <c r="Q439" s="187"/>
      <c r="R439" s="187"/>
      <c r="S439" s="229"/>
      <c r="U439" s="110">
        <f t="shared" si="46"/>
        <v>0</v>
      </c>
    </row>
    <row r="440" spans="1:21" ht="115.5">
      <c r="A440" s="418"/>
      <c r="B440" s="403"/>
      <c r="C440" s="193" t="s">
        <v>1484</v>
      </c>
      <c r="D440" s="103" t="s">
        <v>1485</v>
      </c>
      <c r="E440" s="192" t="s">
        <v>1368</v>
      </c>
      <c r="F440" s="216" t="s">
        <v>1249</v>
      </c>
      <c r="G440" s="210">
        <f t="shared" si="51"/>
        <v>0</v>
      </c>
      <c r="H440" s="236">
        <f t="shared" si="52"/>
        <v>0</v>
      </c>
      <c r="I440" s="105">
        <f t="shared" si="45"/>
        <v>0</v>
      </c>
      <c r="J440" s="106"/>
      <c r="K440" s="187"/>
      <c r="L440" s="187"/>
      <c r="M440" s="187"/>
      <c r="N440" s="187"/>
      <c r="O440" s="187"/>
      <c r="P440" s="187"/>
      <c r="Q440" s="187"/>
      <c r="R440" s="187"/>
      <c r="S440" s="229"/>
      <c r="U440" s="110">
        <f t="shared" si="46"/>
        <v>0</v>
      </c>
    </row>
    <row r="441" spans="1:21" ht="63.75">
      <c r="A441" s="418"/>
      <c r="B441" s="403"/>
      <c r="C441" s="193" t="s">
        <v>1486</v>
      </c>
      <c r="D441" s="104" t="s">
        <v>1487</v>
      </c>
      <c r="E441" s="192" t="s">
        <v>1368</v>
      </c>
      <c r="F441" s="216" t="s">
        <v>1488</v>
      </c>
      <c r="G441" s="210">
        <f t="shared" si="51"/>
        <v>0</v>
      </c>
      <c r="H441" s="236">
        <f t="shared" si="52"/>
        <v>0</v>
      </c>
      <c r="I441" s="105">
        <f t="shared" si="45"/>
        <v>0</v>
      </c>
      <c r="J441" s="106"/>
      <c r="K441" s="187"/>
      <c r="L441" s="187"/>
      <c r="M441" s="187"/>
      <c r="N441" s="187"/>
      <c r="O441" s="187"/>
      <c r="P441" s="187"/>
      <c r="Q441" s="187"/>
      <c r="R441" s="187"/>
      <c r="S441" s="229"/>
      <c r="U441" s="110">
        <f t="shared" si="46"/>
        <v>0</v>
      </c>
    </row>
    <row r="442" spans="1:21" ht="26.25" customHeight="1">
      <c r="A442" s="418"/>
      <c r="B442" s="104" t="s">
        <v>1489</v>
      </c>
      <c r="C442" s="193" t="s">
        <v>1490</v>
      </c>
      <c r="D442" s="104" t="s">
        <v>1250</v>
      </c>
      <c r="E442" s="192" t="s">
        <v>1368</v>
      </c>
      <c r="F442" s="216" t="s">
        <v>1251</v>
      </c>
      <c r="G442" s="210">
        <f t="shared" si="51"/>
        <v>0</v>
      </c>
      <c r="H442" s="236">
        <f t="shared" si="52"/>
        <v>0</v>
      </c>
      <c r="I442" s="105">
        <f t="shared" si="45"/>
        <v>0</v>
      </c>
      <c r="J442" s="106"/>
      <c r="K442" s="187"/>
      <c r="L442" s="187"/>
      <c r="M442" s="187"/>
      <c r="N442" s="187"/>
      <c r="O442" s="187"/>
      <c r="P442" s="187"/>
      <c r="Q442" s="187"/>
      <c r="R442" s="187"/>
      <c r="S442" s="229"/>
      <c r="U442" s="110">
        <f t="shared" si="46"/>
        <v>0</v>
      </c>
    </row>
    <row r="443" spans="1:21" ht="16.5" customHeight="1">
      <c r="A443" s="418">
        <v>19</v>
      </c>
      <c r="B443" s="402" t="s">
        <v>1491</v>
      </c>
      <c r="C443" s="424" t="s">
        <v>1492</v>
      </c>
      <c r="D443" s="104" t="s">
        <v>1493</v>
      </c>
      <c r="E443" s="192" t="s">
        <v>1368</v>
      </c>
      <c r="F443" s="216" t="s">
        <v>1252</v>
      </c>
      <c r="G443" s="210">
        <f t="shared" si="51"/>
        <v>0</v>
      </c>
      <c r="H443" s="236">
        <f t="shared" si="52"/>
        <v>0</v>
      </c>
      <c r="I443" s="105">
        <f t="shared" si="45"/>
        <v>0</v>
      </c>
      <c r="J443" s="106"/>
      <c r="K443" s="187"/>
      <c r="L443" s="187"/>
      <c r="M443" s="187"/>
      <c r="N443" s="187"/>
      <c r="O443" s="187"/>
      <c r="P443" s="187"/>
      <c r="Q443" s="187"/>
      <c r="R443" s="187"/>
      <c r="S443" s="229"/>
      <c r="U443" s="110">
        <f t="shared" si="46"/>
        <v>0</v>
      </c>
    </row>
    <row r="444" spans="1:21" ht="141" customHeight="1">
      <c r="A444" s="419"/>
      <c r="B444" s="405"/>
      <c r="C444" s="436"/>
      <c r="D444" s="245" t="s">
        <v>1253</v>
      </c>
      <c r="E444" s="246" t="s">
        <v>1368</v>
      </c>
      <c r="F444" s="249" t="s">
        <v>1254</v>
      </c>
      <c r="G444" s="210">
        <f t="shared" si="51"/>
        <v>0</v>
      </c>
      <c r="H444" s="236">
        <f t="shared" si="52"/>
        <v>0</v>
      </c>
      <c r="I444" s="105">
        <f t="shared" si="45"/>
        <v>0</v>
      </c>
      <c r="J444" s="106"/>
      <c r="K444" s="187"/>
      <c r="L444" s="187"/>
      <c r="M444" s="187"/>
      <c r="N444" s="187"/>
      <c r="O444" s="187"/>
      <c r="P444" s="187"/>
      <c r="Q444" s="187"/>
      <c r="R444" s="187"/>
      <c r="S444" s="229"/>
      <c r="U444" s="110">
        <f t="shared" si="46"/>
        <v>0</v>
      </c>
    </row>
    <row r="445" spans="1:21" ht="16.5" customHeight="1">
      <c r="A445" s="409" t="s">
        <v>1494</v>
      </c>
      <c r="B445" s="410"/>
      <c r="C445" s="410"/>
      <c r="D445" s="410"/>
      <c r="E445" s="410"/>
      <c r="F445" s="411"/>
      <c r="G445" s="230">
        <f>SUM(G446:G447)</f>
        <v>0</v>
      </c>
      <c r="H445" s="237">
        <f>SUM(H446:H447)</f>
        <v>0</v>
      </c>
      <c r="I445" s="105">
        <f t="shared" si="45"/>
        <v>0</v>
      </c>
      <c r="J445" s="241"/>
      <c r="K445" s="225"/>
      <c r="L445" s="225"/>
      <c r="M445" s="225"/>
      <c r="N445" s="225"/>
      <c r="O445" s="225"/>
      <c r="P445" s="225"/>
      <c r="Q445" s="225"/>
      <c r="R445" s="225"/>
      <c r="S445" s="231"/>
      <c r="U445" s="110">
        <f t="shared" si="46"/>
        <v>0</v>
      </c>
    </row>
    <row r="446" spans="1:21" ht="89.25" customHeight="1">
      <c r="A446" s="418">
        <v>20</v>
      </c>
      <c r="B446" s="403" t="s">
        <v>1255</v>
      </c>
      <c r="C446" s="403" t="s">
        <v>1495</v>
      </c>
      <c r="D446" s="403" t="s">
        <v>1496</v>
      </c>
      <c r="E446" s="412" t="s">
        <v>1368</v>
      </c>
      <c r="F446" s="216" t="s">
        <v>1256</v>
      </c>
      <c r="G446" s="210">
        <f>J446+N446+P446+R446+L446</f>
        <v>0</v>
      </c>
      <c r="H446" s="236">
        <f>K446+O446+Q446+S446+M446</f>
        <v>0</v>
      </c>
      <c r="I446" s="105">
        <f t="shared" si="45"/>
        <v>0</v>
      </c>
      <c r="J446" s="106"/>
      <c r="K446" s="187"/>
      <c r="L446" s="187"/>
      <c r="M446" s="187"/>
      <c r="N446" s="187"/>
      <c r="O446" s="187"/>
      <c r="P446" s="187"/>
      <c r="Q446" s="187"/>
      <c r="R446" s="187"/>
      <c r="S446" s="229"/>
      <c r="U446" s="110">
        <f t="shared" si="46"/>
        <v>0</v>
      </c>
    </row>
    <row r="447" spans="1:21" ht="128.25">
      <c r="A447" s="419"/>
      <c r="B447" s="407"/>
      <c r="C447" s="407"/>
      <c r="D447" s="407"/>
      <c r="E447" s="413"/>
      <c r="F447" s="247" t="s">
        <v>1257</v>
      </c>
      <c r="G447" s="210">
        <f>J447+N447+P447+R447+L447</f>
        <v>0</v>
      </c>
      <c r="H447" s="236">
        <f>K447+O447+Q447+S447+M447</f>
        <v>0</v>
      </c>
      <c r="I447" s="105">
        <f t="shared" si="45"/>
        <v>0</v>
      </c>
      <c r="J447" s="106"/>
      <c r="K447" s="187"/>
      <c r="L447" s="187"/>
      <c r="M447" s="187"/>
      <c r="N447" s="187"/>
      <c r="O447" s="187"/>
      <c r="P447" s="187"/>
      <c r="Q447" s="187"/>
      <c r="R447" s="187"/>
      <c r="S447" s="229"/>
      <c r="U447" s="110">
        <f t="shared" si="46"/>
        <v>0</v>
      </c>
    </row>
    <row r="448" spans="1:21" ht="24" customHeight="1">
      <c r="A448" s="409" t="s">
        <v>1497</v>
      </c>
      <c r="B448" s="410"/>
      <c r="C448" s="410"/>
      <c r="D448" s="410"/>
      <c r="E448" s="410"/>
      <c r="F448" s="411"/>
      <c r="G448" s="230">
        <f>SUM(G449:G450)</f>
        <v>0</v>
      </c>
      <c r="H448" s="237">
        <f>SUM(H449:H450)</f>
        <v>0</v>
      </c>
      <c r="I448" s="105">
        <f t="shared" si="45"/>
        <v>0</v>
      </c>
      <c r="J448" s="241">
        <f>SUM(J449:J450)</f>
        <v>0</v>
      </c>
      <c r="K448" s="225">
        <f aca="true" t="shared" si="53" ref="K448:S448">SUM(K449:K450)</f>
        <v>0</v>
      </c>
      <c r="L448" s="225">
        <f>SUM(L449:L450)</f>
        <v>0</v>
      </c>
      <c r="M448" s="225">
        <f>SUM(M449:M450)</f>
        <v>0</v>
      </c>
      <c r="N448" s="225">
        <f t="shared" si="53"/>
        <v>0</v>
      </c>
      <c r="O448" s="225">
        <f t="shared" si="53"/>
        <v>0</v>
      </c>
      <c r="P448" s="225">
        <f t="shared" si="53"/>
        <v>0</v>
      </c>
      <c r="Q448" s="225">
        <f t="shared" si="53"/>
        <v>0</v>
      </c>
      <c r="R448" s="225">
        <f t="shared" si="53"/>
        <v>0</v>
      </c>
      <c r="S448" s="231">
        <f t="shared" si="53"/>
        <v>0</v>
      </c>
      <c r="U448" s="110">
        <f t="shared" si="46"/>
        <v>0</v>
      </c>
    </row>
    <row r="449" spans="1:21" ht="76.5" customHeight="1">
      <c r="A449" s="107">
        <v>21</v>
      </c>
      <c r="B449" s="200" t="s">
        <v>1498</v>
      </c>
      <c r="C449" s="104" t="s">
        <v>1258</v>
      </c>
      <c r="D449" s="201" t="s">
        <v>1499</v>
      </c>
      <c r="E449" s="192" t="s">
        <v>1363</v>
      </c>
      <c r="F449" s="220" t="s">
        <v>1259</v>
      </c>
      <c r="G449" s="210">
        <f>J449+N449+P449+R449+L449</f>
        <v>0</v>
      </c>
      <c r="H449" s="236">
        <f>K449+O449+Q449+S449+M449</f>
        <v>0</v>
      </c>
      <c r="I449" s="105">
        <f t="shared" si="45"/>
        <v>0</v>
      </c>
      <c r="J449" s="106"/>
      <c r="K449" s="187"/>
      <c r="L449" s="187"/>
      <c r="M449" s="187"/>
      <c r="N449" s="187"/>
      <c r="O449" s="187"/>
      <c r="P449" s="187"/>
      <c r="Q449" s="187"/>
      <c r="R449" s="187"/>
      <c r="S449" s="229"/>
      <c r="U449" s="110">
        <f t="shared" si="46"/>
        <v>0</v>
      </c>
    </row>
    <row r="450" spans="1:21" ht="59.25" customHeight="1">
      <c r="A450" s="244">
        <v>22</v>
      </c>
      <c r="B450" s="245" t="s">
        <v>1500</v>
      </c>
      <c r="C450" s="245" t="s">
        <v>1501</v>
      </c>
      <c r="D450" s="252" t="s">
        <v>1502</v>
      </c>
      <c r="E450" s="246" t="s">
        <v>1363</v>
      </c>
      <c r="F450" s="247" t="s">
        <v>1260</v>
      </c>
      <c r="G450" s="210">
        <f>J450+N450+P450+R450+L450</f>
        <v>0</v>
      </c>
      <c r="H450" s="236">
        <f>K450+O450+Q450+S450+M450</f>
        <v>0</v>
      </c>
      <c r="I450" s="105">
        <f t="shared" si="45"/>
        <v>0</v>
      </c>
      <c r="J450" s="106"/>
      <c r="K450" s="187"/>
      <c r="L450" s="187"/>
      <c r="M450" s="187"/>
      <c r="N450" s="187"/>
      <c r="O450" s="187"/>
      <c r="P450" s="187"/>
      <c r="Q450" s="187"/>
      <c r="R450" s="187"/>
      <c r="S450" s="229"/>
      <c r="U450" s="110">
        <f t="shared" si="46"/>
        <v>0</v>
      </c>
    </row>
    <row r="451" spans="1:21" ht="16.5" customHeight="1">
      <c r="A451" s="409" t="s">
        <v>1503</v>
      </c>
      <c r="B451" s="410"/>
      <c r="C451" s="410"/>
      <c r="D451" s="410"/>
      <c r="E451" s="410"/>
      <c r="F451" s="411"/>
      <c r="G451" s="230">
        <f>SUM(G452:G455)</f>
        <v>0</v>
      </c>
      <c r="H451" s="237">
        <f>SUM(H452:H455)</f>
        <v>0</v>
      </c>
      <c r="I451" s="105">
        <f t="shared" si="45"/>
        <v>0</v>
      </c>
      <c r="J451" s="241">
        <f>SUM(J452:J455)</f>
        <v>0</v>
      </c>
      <c r="K451" s="225">
        <f aca="true" t="shared" si="54" ref="K451:S451">SUM(K452:K455)</f>
        <v>0</v>
      </c>
      <c r="L451" s="225">
        <f>SUM(L452:L455)</f>
        <v>0</v>
      </c>
      <c r="M451" s="225">
        <f>SUM(M452:M455)</f>
        <v>0</v>
      </c>
      <c r="N451" s="225">
        <f t="shared" si="54"/>
        <v>0</v>
      </c>
      <c r="O451" s="225">
        <f t="shared" si="54"/>
        <v>0</v>
      </c>
      <c r="P451" s="225">
        <f t="shared" si="54"/>
        <v>0</v>
      </c>
      <c r="Q451" s="225">
        <f t="shared" si="54"/>
        <v>0</v>
      </c>
      <c r="R451" s="225">
        <f t="shared" si="54"/>
        <v>0</v>
      </c>
      <c r="S451" s="231">
        <f t="shared" si="54"/>
        <v>0</v>
      </c>
      <c r="U451" s="110">
        <f t="shared" si="46"/>
        <v>0</v>
      </c>
    </row>
    <row r="452" spans="1:21" ht="25.5" customHeight="1">
      <c r="A452" s="418">
        <v>23</v>
      </c>
      <c r="B452" s="403" t="s">
        <v>1504</v>
      </c>
      <c r="C452" s="193" t="s">
        <v>1505</v>
      </c>
      <c r="D452" s="194" t="s">
        <v>1506</v>
      </c>
      <c r="E452" s="192" t="s">
        <v>1363</v>
      </c>
      <c r="F452" s="216" t="s">
        <v>1507</v>
      </c>
      <c r="G452" s="210">
        <f aca="true" t="shared" si="55" ref="G452:H455">J452+N452+P452+R452+L452</f>
        <v>0</v>
      </c>
      <c r="H452" s="236">
        <f t="shared" si="55"/>
        <v>0</v>
      </c>
      <c r="I452" s="105">
        <f t="shared" si="45"/>
        <v>0</v>
      </c>
      <c r="J452" s="106"/>
      <c r="K452" s="187"/>
      <c r="L452" s="187"/>
      <c r="M452" s="187"/>
      <c r="N452" s="187"/>
      <c r="O452" s="187"/>
      <c r="P452" s="187"/>
      <c r="Q452" s="187"/>
      <c r="R452" s="187"/>
      <c r="S452" s="229"/>
      <c r="U452" s="110">
        <f t="shared" si="46"/>
        <v>0</v>
      </c>
    </row>
    <row r="453" spans="1:21" ht="15.75">
      <c r="A453" s="418"/>
      <c r="B453" s="403"/>
      <c r="C453" s="193" t="s">
        <v>1508</v>
      </c>
      <c r="D453" s="194" t="s">
        <v>1509</v>
      </c>
      <c r="E453" s="192" t="s">
        <v>1363</v>
      </c>
      <c r="F453" s="216" t="s">
        <v>1510</v>
      </c>
      <c r="G453" s="210">
        <f t="shared" si="55"/>
        <v>0</v>
      </c>
      <c r="H453" s="236">
        <f t="shared" si="55"/>
        <v>0</v>
      </c>
      <c r="I453" s="105">
        <f t="shared" si="45"/>
        <v>0</v>
      </c>
      <c r="J453" s="106"/>
      <c r="K453" s="187"/>
      <c r="L453" s="187"/>
      <c r="M453" s="187"/>
      <c r="N453" s="187"/>
      <c r="O453" s="187"/>
      <c r="P453" s="187"/>
      <c r="Q453" s="187"/>
      <c r="R453" s="187"/>
      <c r="S453" s="229"/>
      <c r="U453" s="110">
        <f t="shared" si="46"/>
        <v>0</v>
      </c>
    </row>
    <row r="454" spans="1:21" ht="25.5">
      <c r="A454" s="418"/>
      <c r="B454" s="104" t="s">
        <v>1511</v>
      </c>
      <c r="C454" s="193" t="s">
        <v>1512</v>
      </c>
      <c r="D454" s="194" t="s">
        <v>1513</v>
      </c>
      <c r="E454" s="192" t="s">
        <v>1363</v>
      </c>
      <c r="F454" s="216" t="s">
        <v>1514</v>
      </c>
      <c r="G454" s="210">
        <f t="shared" si="55"/>
        <v>0</v>
      </c>
      <c r="H454" s="236">
        <f t="shared" si="55"/>
        <v>0</v>
      </c>
      <c r="I454" s="105">
        <f t="shared" si="45"/>
        <v>0</v>
      </c>
      <c r="J454" s="106"/>
      <c r="K454" s="187"/>
      <c r="L454" s="187"/>
      <c r="M454" s="187"/>
      <c r="N454" s="187"/>
      <c r="O454" s="187"/>
      <c r="P454" s="187"/>
      <c r="Q454" s="187"/>
      <c r="R454" s="187"/>
      <c r="S454" s="229"/>
      <c r="U454" s="110">
        <f t="shared" si="46"/>
        <v>0</v>
      </c>
    </row>
    <row r="455" spans="1:21" ht="25.5">
      <c r="A455" s="244">
        <v>24</v>
      </c>
      <c r="B455" s="245" t="s">
        <v>1515</v>
      </c>
      <c r="C455" s="251" t="s">
        <v>1512</v>
      </c>
      <c r="D455" s="252" t="s">
        <v>1513</v>
      </c>
      <c r="E455" s="246" t="s">
        <v>1363</v>
      </c>
      <c r="F455" s="247" t="s">
        <v>726</v>
      </c>
      <c r="G455" s="210">
        <f t="shared" si="55"/>
        <v>0</v>
      </c>
      <c r="H455" s="236">
        <f t="shared" si="55"/>
        <v>0</v>
      </c>
      <c r="I455" s="105">
        <f t="shared" si="45"/>
        <v>0</v>
      </c>
      <c r="J455" s="106"/>
      <c r="K455" s="187"/>
      <c r="L455" s="187"/>
      <c r="M455" s="187"/>
      <c r="N455" s="187"/>
      <c r="O455" s="187"/>
      <c r="P455" s="187"/>
      <c r="Q455" s="187"/>
      <c r="R455" s="187"/>
      <c r="S455" s="229"/>
      <c r="U455" s="110">
        <f t="shared" si="46"/>
        <v>0</v>
      </c>
    </row>
    <row r="456" spans="1:21" ht="22.5" customHeight="1">
      <c r="A456" s="409" t="s">
        <v>727</v>
      </c>
      <c r="B456" s="410"/>
      <c r="C456" s="410"/>
      <c r="D456" s="410"/>
      <c r="E456" s="410"/>
      <c r="F456" s="411"/>
      <c r="G456" s="230">
        <f>SUM(G457:G469)</f>
        <v>0</v>
      </c>
      <c r="H456" s="237">
        <f>SUM(H457:H469)</f>
        <v>0</v>
      </c>
      <c r="I456" s="105">
        <f t="shared" si="45"/>
        <v>0</v>
      </c>
      <c r="J456" s="241">
        <f>SUM(J457:J469)</f>
        <v>0</v>
      </c>
      <c r="K456" s="225">
        <f aca="true" t="shared" si="56" ref="K456:S456">SUM(K457:K469)</f>
        <v>0</v>
      </c>
      <c r="L456" s="225">
        <f>SUM(L457:L469)</f>
        <v>0</v>
      </c>
      <c r="M456" s="225">
        <f>SUM(M457:M469)</f>
        <v>0</v>
      </c>
      <c r="N456" s="225">
        <f t="shared" si="56"/>
        <v>0</v>
      </c>
      <c r="O456" s="225">
        <f t="shared" si="56"/>
        <v>0</v>
      </c>
      <c r="P456" s="225">
        <f t="shared" si="56"/>
        <v>0</v>
      </c>
      <c r="Q456" s="225">
        <f t="shared" si="56"/>
        <v>0</v>
      </c>
      <c r="R456" s="225">
        <f t="shared" si="56"/>
        <v>0</v>
      </c>
      <c r="S456" s="231">
        <f t="shared" si="56"/>
        <v>0</v>
      </c>
      <c r="U456" s="110">
        <f t="shared" si="46"/>
        <v>0</v>
      </c>
    </row>
    <row r="457" spans="1:21" ht="16.5" customHeight="1">
      <c r="A457" s="418">
        <v>25</v>
      </c>
      <c r="B457" s="403" t="s">
        <v>1261</v>
      </c>
      <c r="C457" s="104" t="s">
        <v>728</v>
      </c>
      <c r="D457" s="104" t="s">
        <v>1262</v>
      </c>
      <c r="E457" s="192" t="s">
        <v>1363</v>
      </c>
      <c r="F457" s="216" t="s">
        <v>1263</v>
      </c>
      <c r="G457" s="210">
        <f aca="true" t="shared" si="57" ref="G457:G469">J457+N457+P457+R457+L457</f>
        <v>0</v>
      </c>
      <c r="H457" s="236">
        <f aca="true" t="shared" si="58" ref="H457:H469">K457+O457+Q457+S457+M457</f>
        <v>0</v>
      </c>
      <c r="I457" s="105">
        <f aca="true" t="shared" si="59" ref="I457:I502">IF(H457=0,0,ROUND(G457/H457,1))</f>
        <v>0</v>
      </c>
      <c r="J457" s="106"/>
      <c r="K457" s="187"/>
      <c r="L457" s="187"/>
      <c r="M457" s="187"/>
      <c r="N457" s="187"/>
      <c r="O457" s="187"/>
      <c r="P457" s="187"/>
      <c r="Q457" s="187"/>
      <c r="R457" s="187"/>
      <c r="S457" s="229"/>
      <c r="U457" s="110">
        <f t="shared" si="46"/>
        <v>0</v>
      </c>
    </row>
    <row r="458" spans="1:21" ht="89.25">
      <c r="A458" s="418"/>
      <c r="B458" s="403"/>
      <c r="C458" s="104" t="s">
        <v>729</v>
      </c>
      <c r="D458" s="104" t="s">
        <v>1264</v>
      </c>
      <c r="E458" s="192" t="s">
        <v>1363</v>
      </c>
      <c r="F458" s="216" t="s">
        <v>1265</v>
      </c>
      <c r="G458" s="210">
        <f t="shared" si="57"/>
        <v>0</v>
      </c>
      <c r="H458" s="236">
        <f t="shared" si="58"/>
        <v>0</v>
      </c>
      <c r="I458" s="105">
        <f t="shared" si="59"/>
        <v>0</v>
      </c>
      <c r="J458" s="106"/>
      <c r="K458" s="187"/>
      <c r="L458" s="187"/>
      <c r="M458" s="187"/>
      <c r="N458" s="187"/>
      <c r="O458" s="187"/>
      <c r="P458" s="187"/>
      <c r="Q458" s="187"/>
      <c r="R458" s="187"/>
      <c r="S458" s="229"/>
      <c r="U458" s="110">
        <f aca="true" t="shared" si="60" ref="U458:U502">G458+H458-SUM(J458:S458)</f>
        <v>0</v>
      </c>
    </row>
    <row r="459" spans="1:21" ht="39" customHeight="1">
      <c r="A459" s="418"/>
      <c r="B459" s="403"/>
      <c r="C459" s="104" t="s">
        <v>1266</v>
      </c>
      <c r="D459" s="199" t="s">
        <v>730</v>
      </c>
      <c r="E459" s="192" t="s">
        <v>1363</v>
      </c>
      <c r="F459" s="220" t="s">
        <v>1267</v>
      </c>
      <c r="G459" s="210">
        <f t="shared" si="57"/>
        <v>0</v>
      </c>
      <c r="H459" s="236">
        <f t="shared" si="58"/>
        <v>0</v>
      </c>
      <c r="I459" s="105">
        <f t="shared" si="59"/>
        <v>0</v>
      </c>
      <c r="J459" s="106"/>
      <c r="K459" s="187"/>
      <c r="L459" s="187"/>
      <c r="M459" s="187"/>
      <c r="N459" s="187"/>
      <c r="O459" s="187"/>
      <c r="P459" s="187"/>
      <c r="Q459" s="187"/>
      <c r="R459" s="187"/>
      <c r="S459" s="229"/>
      <c r="U459" s="110">
        <f t="shared" si="60"/>
        <v>0</v>
      </c>
    </row>
    <row r="460" spans="1:21" ht="16.5" customHeight="1">
      <c r="A460" s="418"/>
      <c r="B460" s="104" t="s">
        <v>731</v>
      </c>
      <c r="C460" s="104" t="s">
        <v>732</v>
      </c>
      <c r="D460" s="104" t="s">
        <v>733</v>
      </c>
      <c r="E460" s="192" t="s">
        <v>1363</v>
      </c>
      <c r="F460" s="216" t="s">
        <v>1268</v>
      </c>
      <c r="G460" s="210">
        <f t="shared" si="57"/>
        <v>0</v>
      </c>
      <c r="H460" s="236">
        <f t="shared" si="58"/>
        <v>0</v>
      </c>
      <c r="I460" s="105">
        <f t="shared" si="59"/>
        <v>0</v>
      </c>
      <c r="J460" s="106"/>
      <c r="K460" s="187"/>
      <c r="L460" s="187"/>
      <c r="M460" s="187"/>
      <c r="N460" s="187"/>
      <c r="O460" s="187"/>
      <c r="P460" s="187"/>
      <c r="Q460" s="187"/>
      <c r="R460" s="187"/>
      <c r="S460" s="229"/>
      <c r="U460" s="110">
        <f t="shared" si="60"/>
        <v>0</v>
      </c>
    </row>
    <row r="461" spans="1:21" ht="51.75" customHeight="1">
      <c r="A461" s="418"/>
      <c r="B461" s="403" t="s">
        <v>1269</v>
      </c>
      <c r="C461" s="402" t="s">
        <v>734</v>
      </c>
      <c r="D461" s="403" t="s">
        <v>1270</v>
      </c>
      <c r="E461" s="412" t="s">
        <v>1363</v>
      </c>
      <c r="F461" s="216" t="s">
        <v>1271</v>
      </c>
      <c r="G461" s="210">
        <f t="shared" si="57"/>
        <v>0</v>
      </c>
      <c r="H461" s="236">
        <f t="shared" si="58"/>
        <v>0</v>
      </c>
      <c r="I461" s="105">
        <f t="shared" si="59"/>
        <v>0</v>
      </c>
      <c r="J461" s="106"/>
      <c r="K461" s="187"/>
      <c r="L461" s="187"/>
      <c r="M461" s="187"/>
      <c r="N461" s="187"/>
      <c r="O461" s="187"/>
      <c r="P461" s="187"/>
      <c r="Q461" s="187"/>
      <c r="R461" s="187"/>
      <c r="S461" s="229"/>
      <c r="U461" s="110">
        <f t="shared" si="60"/>
        <v>0</v>
      </c>
    </row>
    <row r="462" spans="1:21" ht="16.5" customHeight="1">
      <c r="A462" s="418"/>
      <c r="B462" s="403"/>
      <c r="C462" s="402"/>
      <c r="D462" s="403"/>
      <c r="E462" s="412"/>
      <c r="F462" s="216" t="s">
        <v>1272</v>
      </c>
      <c r="G462" s="210">
        <f t="shared" si="57"/>
        <v>0</v>
      </c>
      <c r="H462" s="236">
        <f t="shared" si="58"/>
        <v>0</v>
      </c>
      <c r="I462" s="105">
        <f t="shared" si="59"/>
        <v>0</v>
      </c>
      <c r="J462" s="106"/>
      <c r="K462" s="187"/>
      <c r="L462" s="187"/>
      <c r="M462" s="187"/>
      <c r="N462" s="187"/>
      <c r="O462" s="187"/>
      <c r="P462" s="187"/>
      <c r="Q462" s="187"/>
      <c r="R462" s="187"/>
      <c r="S462" s="229"/>
      <c r="U462" s="110">
        <f t="shared" si="60"/>
        <v>0</v>
      </c>
    </row>
    <row r="463" spans="1:21" ht="89.25" customHeight="1">
      <c r="A463" s="418"/>
      <c r="B463" s="402" t="s">
        <v>408</v>
      </c>
      <c r="C463" s="402" t="s">
        <v>409</v>
      </c>
      <c r="D463" s="402" t="s">
        <v>1273</v>
      </c>
      <c r="E463" s="412" t="s">
        <v>1363</v>
      </c>
      <c r="F463" s="220" t="s">
        <v>1274</v>
      </c>
      <c r="G463" s="210">
        <f t="shared" si="57"/>
        <v>0</v>
      </c>
      <c r="H463" s="236">
        <f t="shared" si="58"/>
        <v>0</v>
      </c>
      <c r="I463" s="105">
        <f t="shared" si="59"/>
        <v>0</v>
      </c>
      <c r="J463" s="106"/>
      <c r="K463" s="187"/>
      <c r="L463" s="187"/>
      <c r="M463" s="187"/>
      <c r="N463" s="187"/>
      <c r="O463" s="187"/>
      <c r="P463" s="187"/>
      <c r="Q463" s="187"/>
      <c r="R463" s="187"/>
      <c r="S463" s="229"/>
      <c r="U463" s="110">
        <f t="shared" si="60"/>
        <v>0</v>
      </c>
    </row>
    <row r="464" spans="1:21" ht="38.25" customHeight="1">
      <c r="A464" s="418"/>
      <c r="B464" s="402"/>
      <c r="C464" s="402"/>
      <c r="D464" s="402"/>
      <c r="E464" s="412"/>
      <c r="F464" s="216" t="s">
        <v>1275</v>
      </c>
      <c r="G464" s="210">
        <f t="shared" si="57"/>
        <v>0</v>
      </c>
      <c r="H464" s="236">
        <f t="shared" si="58"/>
        <v>0</v>
      </c>
      <c r="I464" s="105">
        <f t="shared" si="59"/>
        <v>0</v>
      </c>
      <c r="J464" s="106"/>
      <c r="K464" s="187"/>
      <c r="L464" s="187"/>
      <c r="M464" s="187"/>
      <c r="N464" s="187"/>
      <c r="O464" s="187"/>
      <c r="P464" s="187"/>
      <c r="Q464" s="187"/>
      <c r="R464" s="187"/>
      <c r="S464" s="229"/>
      <c r="U464" s="110">
        <f t="shared" si="60"/>
        <v>0</v>
      </c>
    </row>
    <row r="465" spans="1:21" ht="26.25" customHeight="1">
      <c r="A465" s="418"/>
      <c r="B465" s="402"/>
      <c r="C465" s="402"/>
      <c r="D465" s="402"/>
      <c r="E465" s="412"/>
      <c r="F465" s="216" t="s">
        <v>1276</v>
      </c>
      <c r="G465" s="210">
        <f t="shared" si="57"/>
        <v>0</v>
      </c>
      <c r="H465" s="236">
        <f t="shared" si="58"/>
        <v>0</v>
      </c>
      <c r="I465" s="105">
        <f t="shared" si="59"/>
        <v>0</v>
      </c>
      <c r="J465" s="106"/>
      <c r="K465" s="187"/>
      <c r="L465" s="187"/>
      <c r="M465" s="187"/>
      <c r="N465" s="187"/>
      <c r="O465" s="187"/>
      <c r="P465" s="187"/>
      <c r="Q465" s="187"/>
      <c r="R465" s="187"/>
      <c r="S465" s="229"/>
      <c r="U465" s="110">
        <f t="shared" si="60"/>
        <v>0</v>
      </c>
    </row>
    <row r="466" spans="1:21" ht="38.25">
      <c r="A466" s="418"/>
      <c r="B466" s="402"/>
      <c r="C466" s="402"/>
      <c r="D466" s="402"/>
      <c r="E466" s="412"/>
      <c r="F466" s="216" t="s">
        <v>1277</v>
      </c>
      <c r="G466" s="210">
        <f t="shared" si="57"/>
        <v>0</v>
      </c>
      <c r="H466" s="236">
        <f t="shared" si="58"/>
        <v>0</v>
      </c>
      <c r="I466" s="105">
        <f t="shared" si="59"/>
        <v>0</v>
      </c>
      <c r="J466" s="106"/>
      <c r="K466" s="187"/>
      <c r="L466" s="187"/>
      <c r="M466" s="187"/>
      <c r="N466" s="187"/>
      <c r="O466" s="187"/>
      <c r="P466" s="187"/>
      <c r="Q466" s="187"/>
      <c r="R466" s="187"/>
      <c r="S466" s="229"/>
      <c r="U466" s="110">
        <f t="shared" si="60"/>
        <v>0</v>
      </c>
    </row>
    <row r="467" spans="1:21" ht="63.75">
      <c r="A467" s="418"/>
      <c r="B467" s="402"/>
      <c r="C467" s="402" t="s">
        <v>410</v>
      </c>
      <c r="D467" s="402" t="s">
        <v>411</v>
      </c>
      <c r="E467" s="412" t="s">
        <v>1363</v>
      </c>
      <c r="F467" s="216" t="s">
        <v>1278</v>
      </c>
      <c r="G467" s="210">
        <f t="shared" si="57"/>
        <v>0</v>
      </c>
      <c r="H467" s="236">
        <f t="shared" si="58"/>
        <v>0</v>
      </c>
      <c r="I467" s="105">
        <f t="shared" si="59"/>
        <v>0</v>
      </c>
      <c r="J467" s="106"/>
      <c r="K467" s="187"/>
      <c r="L467" s="187"/>
      <c r="M467" s="187"/>
      <c r="N467" s="187"/>
      <c r="O467" s="187"/>
      <c r="P467" s="187"/>
      <c r="Q467" s="187"/>
      <c r="R467" s="187"/>
      <c r="S467" s="229"/>
      <c r="U467" s="110">
        <f t="shared" si="60"/>
        <v>0</v>
      </c>
    </row>
    <row r="468" spans="1:21" ht="63.75">
      <c r="A468" s="418"/>
      <c r="B468" s="402"/>
      <c r="C468" s="402"/>
      <c r="D468" s="402"/>
      <c r="E468" s="412"/>
      <c r="F468" s="216" t="s">
        <v>1279</v>
      </c>
      <c r="G468" s="210">
        <f t="shared" si="57"/>
        <v>0</v>
      </c>
      <c r="H468" s="236">
        <f t="shared" si="58"/>
        <v>0</v>
      </c>
      <c r="I468" s="105">
        <f t="shared" si="59"/>
        <v>0</v>
      </c>
      <c r="J468" s="106"/>
      <c r="K468" s="187"/>
      <c r="L468" s="187"/>
      <c r="M468" s="187"/>
      <c r="N468" s="187"/>
      <c r="O468" s="187"/>
      <c r="P468" s="187"/>
      <c r="Q468" s="187"/>
      <c r="R468" s="187"/>
      <c r="S468" s="229"/>
      <c r="U468" s="110">
        <f t="shared" si="60"/>
        <v>0</v>
      </c>
    </row>
    <row r="469" spans="1:21" ht="25.5">
      <c r="A469" s="419"/>
      <c r="B469" s="405"/>
      <c r="C469" s="250" t="s">
        <v>412</v>
      </c>
      <c r="D469" s="248" t="s">
        <v>413</v>
      </c>
      <c r="E469" s="246" t="s">
        <v>1363</v>
      </c>
      <c r="F469" s="249" t="s">
        <v>1280</v>
      </c>
      <c r="G469" s="210">
        <f t="shared" si="57"/>
        <v>0</v>
      </c>
      <c r="H469" s="236">
        <f t="shared" si="58"/>
        <v>0</v>
      </c>
      <c r="I469" s="105">
        <f t="shared" si="59"/>
        <v>0</v>
      </c>
      <c r="J469" s="106"/>
      <c r="K469" s="187"/>
      <c r="L469" s="187"/>
      <c r="M469" s="187"/>
      <c r="N469" s="187"/>
      <c r="O469" s="187"/>
      <c r="P469" s="187"/>
      <c r="Q469" s="187"/>
      <c r="R469" s="187"/>
      <c r="S469" s="229"/>
      <c r="U469" s="110">
        <f t="shared" si="60"/>
        <v>0</v>
      </c>
    </row>
    <row r="470" spans="1:21" ht="16.5" customHeight="1">
      <c r="A470" s="409" t="s">
        <v>414</v>
      </c>
      <c r="B470" s="410"/>
      <c r="C470" s="410"/>
      <c r="D470" s="410"/>
      <c r="E470" s="410"/>
      <c r="F470" s="411"/>
      <c r="G470" s="230">
        <f>SUM(G471:G472)</f>
        <v>0</v>
      </c>
      <c r="H470" s="237">
        <f>SUM(H471:H472)</f>
        <v>0</v>
      </c>
      <c r="I470" s="105">
        <f t="shared" si="59"/>
        <v>0</v>
      </c>
      <c r="J470" s="241">
        <f>SUM(J471:J472)</f>
        <v>0</v>
      </c>
      <c r="K470" s="225">
        <f aca="true" t="shared" si="61" ref="K470:S470">SUM(K471:K472)</f>
        <v>0</v>
      </c>
      <c r="L470" s="225">
        <f>SUM(L471:L472)</f>
        <v>0</v>
      </c>
      <c r="M470" s="225">
        <f>SUM(M471:M472)</f>
        <v>0</v>
      </c>
      <c r="N470" s="225">
        <f t="shared" si="61"/>
        <v>0</v>
      </c>
      <c r="O470" s="225">
        <f t="shared" si="61"/>
        <v>0</v>
      </c>
      <c r="P470" s="225">
        <f t="shared" si="61"/>
        <v>0</v>
      </c>
      <c r="Q470" s="225">
        <f t="shared" si="61"/>
        <v>0</v>
      </c>
      <c r="R470" s="225">
        <f t="shared" si="61"/>
        <v>0</v>
      </c>
      <c r="S470" s="231">
        <f t="shared" si="61"/>
        <v>0</v>
      </c>
      <c r="U470" s="110">
        <f t="shared" si="60"/>
        <v>0</v>
      </c>
    </row>
    <row r="471" spans="1:21" ht="64.5" customHeight="1">
      <c r="A471" s="418">
        <v>26</v>
      </c>
      <c r="B471" s="432" t="s">
        <v>415</v>
      </c>
      <c r="C471" s="103" t="s">
        <v>416</v>
      </c>
      <c r="D471" s="104" t="s">
        <v>417</v>
      </c>
      <c r="E471" s="412" t="s">
        <v>1363</v>
      </c>
      <c r="F471" s="434" t="s">
        <v>1281</v>
      </c>
      <c r="G471" s="210">
        <f>J471+N471+P471+R471+L471</f>
        <v>0</v>
      </c>
      <c r="H471" s="236">
        <f>K471+O471+Q471+S471+M471</f>
        <v>0</v>
      </c>
      <c r="I471" s="105">
        <f t="shared" si="59"/>
        <v>0</v>
      </c>
      <c r="J471" s="106"/>
      <c r="K471" s="187"/>
      <c r="L471" s="187"/>
      <c r="M471" s="187"/>
      <c r="N471" s="187"/>
      <c r="O471" s="187"/>
      <c r="P471" s="187"/>
      <c r="Q471" s="187"/>
      <c r="R471" s="187"/>
      <c r="S471" s="229"/>
      <c r="U471" s="110">
        <f t="shared" si="60"/>
        <v>0</v>
      </c>
    </row>
    <row r="472" spans="1:21" ht="38.25">
      <c r="A472" s="419"/>
      <c r="B472" s="433"/>
      <c r="C472" s="250" t="s">
        <v>418</v>
      </c>
      <c r="D472" s="245" t="s">
        <v>419</v>
      </c>
      <c r="E472" s="413"/>
      <c r="F472" s="435"/>
      <c r="G472" s="210">
        <f>J472+N472+P472+R472+L472</f>
        <v>0</v>
      </c>
      <c r="H472" s="236">
        <f>K472+O472+Q472+S472+M472</f>
        <v>0</v>
      </c>
      <c r="I472" s="105">
        <f t="shared" si="59"/>
        <v>0</v>
      </c>
      <c r="J472" s="106"/>
      <c r="K472" s="187"/>
      <c r="L472" s="187"/>
      <c r="M472" s="187"/>
      <c r="N472" s="187"/>
      <c r="O472" s="187"/>
      <c r="P472" s="187"/>
      <c r="Q472" s="187"/>
      <c r="R472" s="187"/>
      <c r="S472" s="229"/>
      <c r="U472" s="110">
        <f t="shared" si="60"/>
        <v>0</v>
      </c>
    </row>
    <row r="473" spans="1:21" ht="16.5" customHeight="1">
      <c r="A473" s="409" t="s">
        <v>420</v>
      </c>
      <c r="B473" s="410"/>
      <c r="C473" s="410"/>
      <c r="D473" s="410"/>
      <c r="E473" s="410"/>
      <c r="F473" s="411"/>
      <c r="G473" s="230">
        <f>G474</f>
        <v>0</v>
      </c>
      <c r="H473" s="237">
        <f>H474</f>
        <v>0</v>
      </c>
      <c r="I473" s="105">
        <f t="shared" si="59"/>
        <v>0</v>
      </c>
      <c r="J473" s="241">
        <f>J474</f>
        <v>0</v>
      </c>
      <c r="K473" s="225">
        <f aca="true" t="shared" si="62" ref="K473:S473">K474</f>
        <v>0</v>
      </c>
      <c r="L473" s="225">
        <f>L474</f>
        <v>0</v>
      </c>
      <c r="M473" s="225">
        <f>M474</f>
        <v>0</v>
      </c>
      <c r="N473" s="225">
        <f t="shared" si="62"/>
        <v>0</v>
      </c>
      <c r="O473" s="225">
        <f t="shared" si="62"/>
        <v>0</v>
      </c>
      <c r="P473" s="225">
        <f t="shared" si="62"/>
        <v>0</v>
      </c>
      <c r="Q473" s="225">
        <f t="shared" si="62"/>
        <v>0</v>
      </c>
      <c r="R473" s="225">
        <f t="shared" si="62"/>
        <v>0</v>
      </c>
      <c r="S473" s="231">
        <f t="shared" si="62"/>
        <v>0</v>
      </c>
      <c r="U473" s="110">
        <f t="shared" si="60"/>
        <v>0</v>
      </c>
    </row>
    <row r="474" spans="1:21" ht="102" customHeight="1">
      <c r="A474" s="244">
        <v>27</v>
      </c>
      <c r="B474" s="245" t="s">
        <v>1282</v>
      </c>
      <c r="C474" s="245" t="s">
        <v>421</v>
      </c>
      <c r="D474" s="245" t="s">
        <v>1283</v>
      </c>
      <c r="E474" s="246" t="s">
        <v>1363</v>
      </c>
      <c r="F474" s="253" t="s">
        <v>1284</v>
      </c>
      <c r="G474" s="210">
        <f>J474+N474+P474+R474+L474</f>
        <v>0</v>
      </c>
      <c r="H474" s="236">
        <f>K474+O474+Q474+S474+M474</f>
        <v>0</v>
      </c>
      <c r="I474" s="105">
        <f t="shared" si="59"/>
        <v>0</v>
      </c>
      <c r="J474" s="106"/>
      <c r="K474" s="187"/>
      <c r="L474" s="187"/>
      <c r="M474" s="187"/>
      <c r="N474" s="187"/>
      <c r="O474" s="187"/>
      <c r="P474" s="187"/>
      <c r="Q474" s="187"/>
      <c r="R474" s="187"/>
      <c r="S474" s="229"/>
      <c r="U474" s="110">
        <f t="shared" si="60"/>
        <v>0</v>
      </c>
    </row>
    <row r="475" spans="1:21" ht="16.5" customHeight="1">
      <c r="A475" s="409" t="s">
        <v>422</v>
      </c>
      <c r="B475" s="410"/>
      <c r="C475" s="410"/>
      <c r="D475" s="410"/>
      <c r="E475" s="410"/>
      <c r="F475" s="411"/>
      <c r="G475" s="230">
        <f>SUM(G476:G485)</f>
        <v>0</v>
      </c>
      <c r="H475" s="237">
        <f>SUM(H476:H485)</f>
        <v>0</v>
      </c>
      <c r="I475" s="105">
        <f t="shared" si="59"/>
        <v>0</v>
      </c>
      <c r="J475" s="241">
        <f>SUM(J476:J485)</f>
        <v>0</v>
      </c>
      <c r="K475" s="225">
        <f aca="true" t="shared" si="63" ref="K475:S475">SUM(K476:K485)</f>
        <v>0</v>
      </c>
      <c r="L475" s="225">
        <f>SUM(L476:L485)</f>
        <v>0</v>
      </c>
      <c r="M475" s="225">
        <f>SUM(M476:M485)</f>
        <v>0</v>
      </c>
      <c r="N475" s="225">
        <f t="shared" si="63"/>
        <v>0</v>
      </c>
      <c r="O475" s="225">
        <f t="shared" si="63"/>
        <v>0</v>
      </c>
      <c r="P475" s="225">
        <f t="shared" si="63"/>
        <v>0</v>
      </c>
      <c r="Q475" s="225">
        <f t="shared" si="63"/>
        <v>0</v>
      </c>
      <c r="R475" s="225">
        <f t="shared" si="63"/>
        <v>0</v>
      </c>
      <c r="S475" s="231">
        <f t="shared" si="63"/>
        <v>0</v>
      </c>
      <c r="U475" s="110">
        <f t="shared" si="60"/>
        <v>0</v>
      </c>
    </row>
    <row r="476" spans="1:21" ht="268.5" customHeight="1">
      <c r="A476" s="418">
        <v>28</v>
      </c>
      <c r="B476" s="104" t="s">
        <v>423</v>
      </c>
      <c r="C476" s="104" t="s">
        <v>424</v>
      </c>
      <c r="D476" s="104" t="s">
        <v>1285</v>
      </c>
      <c r="E476" s="192" t="s">
        <v>1363</v>
      </c>
      <c r="F476" s="216" t="s">
        <v>425</v>
      </c>
      <c r="G476" s="210">
        <f aca="true" t="shared" si="64" ref="G476:G485">J476+N476+P476+R476+L476</f>
        <v>0</v>
      </c>
      <c r="H476" s="236">
        <f aca="true" t="shared" si="65" ref="H476:H485">K476+O476+Q476+S476+M476</f>
        <v>0</v>
      </c>
      <c r="I476" s="105">
        <f t="shared" si="59"/>
        <v>0</v>
      </c>
      <c r="J476" s="106"/>
      <c r="K476" s="187"/>
      <c r="L476" s="187"/>
      <c r="M476" s="187"/>
      <c r="N476" s="187"/>
      <c r="O476" s="187"/>
      <c r="P476" s="187"/>
      <c r="Q476" s="187"/>
      <c r="R476" s="187"/>
      <c r="S476" s="229"/>
      <c r="U476" s="110">
        <f t="shared" si="60"/>
        <v>0</v>
      </c>
    </row>
    <row r="477" spans="1:21" ht="39" customHeight="1">
      <c r="A477" s="418"/>
      <c r="B477" s="402" t="s">
        <v>426</v>
      </c>
      <c r="C477" s="402" t="s">
        <v>1286</v>
      </c>
      <c r="D477" s="402" t="s">
        <v>427</v>
      </c>
      <c r="E477" s="412" t="s">
        <v>1363</v>
      </c>
      <c r="F477" s="216" t="s">
        <v>428</v>
      </c>
      <c r="G477" s="210">
        <f t="shared" si="64"/>
        <v>0</v>
      </c>
      <c r="H477" s="236">
        <f t="shared" si="65"/>
        <v>0</v>
      </c>
      <c r="I477" s="105">
        <f t="shared" si="59"/>
        <v>0</v>
      </c>
      <c r="J477" s="106"/>
      <c r="K477" s="187"/>
      <c r="L477" s="187"/>
      <c r="M477" s="187"/>
      <c r="N477" s="187"/>
      <c r="O477" s="187"/>
      <c r="P477" s="187"/>
      <c r="Q477" s="187"/>
      <c r="R477" s="187"/>
      <c r="S477" s="229"/>
      <c r="U477" s="110">
        <f t="shared" si="60"/>
        <v>0</v>
      </c>
    </row>
    <row r="478" spans="1:21" ht="15.75">
      <c r="A478" s="418"/>
      <c r="B478" s="402"/>
      <c r="C478" s="402"/>
      <c r="D478" s="402"/>
      <c r="E478" s="412"/>
      <c r="F478" s="216" t="s">
        <v>429</v>
      </c>
      <c r="G478" s="210">
        <f t="shared" si="64"/>
        <v>0</v>
      </c>
      <c r="H478" s="236">
        <f t="shared" si="65"/>
        <v>0</v>
      </c>
      <c r="I478" s="105">
        <f t="shared" si="59"/>
        <v>0</v>
      </c>
      <c r="J478" s="106"/>
      <c r="K478" s="187"/>
      <c r="L478" s="187"/>
      <c r="M478" s="187"/>
      <c r="N478" s="187"/>
      <c r="O478" s="187"/>
      <c r="P478" s="187"/>
      <c r="Q478" s="187"/>
      <c r="R478" s="187"/>
      <c r="S478" s="229"/>
      <c r="U478" s="110">
        <f t="shared" si="60"/>
        <v>0</v>
      </c>
    </row>
    <row r="479" spans="1:21" ht="25.5">
      <c r="A479" s="418"/>
      <c r="B479" s="402"/>
      <c r="C479" s="402"/>
      <c r="D479" s="402"/>
      <c r="E479" s="412"/>
      <c r="F479" s="216" t="s">
        <v>430</v>
      </c>
      <c r="G479" s="210">
        <f t="shared" si="64"/>
        <v>0</v>
      </c>
      <c r="H479" s="236">
        <f t="shared" si="65"/>
        <v>0</v>
      </c>
      <c r="I479" s="105">
        <f t="shared" si="59"/>
        <v>0</v>
      </c>
      <c r="J479" s="106"/>
      <c r="K479" s="187"/>
      <c r="L479" s="187"/>
      <c r="M479" s="187"/>
      <c r="N479" s="187"/>
      <c r="O479" s="187"/>
      <c r="P479" s="187"/>
      <c r="Q479" s="187"/>
      <c r="R479" s="187"/>
      <c r="S479" s="229"/>
      <c r="U479" s="110">
        <f t="shared" si="60"/>
        <v>0</v>
      </c>
    </row>
    <row r="480" spans="1:21" ht="38.25" customHeight="1">
      <c r="A480" s="418"/>
      <c r="B480" s="402"/>
      <c r="C480" s="402"/>
      <c r="D480" s="402"/>
      <c r="E480" s="412"/>
      <c r="F480" s="216" t="s">
        <v>431</v>
      </c>
      <c r="G480" s="210">
        <f t="shared" si="64"/>
        <v>0</v>
      </c>
      <c r="H480" s="236">
        <f t="shared" si="65"/>
        <v>0</v>
      </c>
      <c r="I480" s="105">
        <f t="shared" si="59"/>
        <v>0</v>
      </c>
      <c r="J480" s="106"/>
      <c r="K480" s="187"/>
      <c r="L480" s="187"/>
      <c r="M480" s="187"/>
      <c r="N480" s="187"/>
      <c r="O480" s="187"/>
      <c r="P480" s="187"/>
      <c r="Q480" s="187"/>
      <c r="R480" s="187"/>
      <c r="S480" s="229"/>
      <c r="U480" s="110">
        <f t="shared" si="60"/>
        <v>0</v>
      </c>
    </row>
    <row r="481" spans="1:21" ht="25.5">
      <c r="A481" s="418"/>
      <c r="B481" s="402"/>
      <c r="C481" s="402"/>
      <c r="D481" s="402"/>
      <c r="E481" s="412"/>
      <c r="F481" s="216" t="s">
        <v>432</v>
      </c>
      <c r="G481" s="210">
        <f t="shared" si="64"/>
        <v>0</v>
      </c>
      <c r="H481" s="236">
        <f t="shared" si="65"/>
        <v>0</v>
      </c>
      <c r="I481" s="105">
        <f t="shared" si="59"/>
        <v>0</v>
      </c>
      <c r="J481" s="106"/>
      <c r="K481" s="187"/>
      <c r="L481" s="187"/>
      <c r="M481" s="187"/>
      <c r="N481" s="187"/>
      <c r="O481" s="187"/>
      <c r="P481" s="187"/>
      <c r="Q481" s="187"/>
      <c r="R481" s="187"/>
      <c r="S481" s="229"/>
      <c r="U481" s="110">
        <f t="shared" si="60"/>
        <v>0</v>
      </c>
    </row>
    <row r="482" spans="1:21" ht="25.5">
      <c r="A482" s="418"/>
      <c r="B482" s="402"/>
      <c r="C482" s="402"/>
      <c r="D482" s="402"/>
      <c r="E482" s="412"/>
      <c r="F482" s="216" t="s">
        <v>1004</v>
      </c>
      <c r="G482" s="210">
        <f t="shared" si="64"/>
        <v>0</v>
      </c>
      <c r="H482" s="236">
        <f t="shared" si="65"/>
        <v>0</v>
      </c>
      <c r="I482" s="105">
        <f t="shared" si="59"/>
        <v>0</v>
      </c>
      <c r="J482" s="106"/>
      <c r="K482" s="187"/>
      <c r="L482" s="187"/>
      <c r="M482" s="187"/>
      <c r="N482" s="187"/>
      <c r="O482" s="187"/>
      <c r="P482" s="187"/>
      <c r="Q482" s="187"/>
      <c r="R482" s="187"/>
      <c r="S482" s="229"/>
      <c r="U482" s="110">
        <f t="shared" si="60"/>
        <v>0</v>
      </c>
    </row>
    <row r="483" spans="1:21" ht="25.5" customHeight="1">
      <c r="A483" s="418"/>
      <c r="B483" s="402"/>
      <c r="C483" s="402" t="s">
        <v>1287</v>
      </c>
      <c r="D483" s="402" t="s">
        <v>1005</v>
      </c>
      <c r="E483" s="412" t="s">
        <v>1363</v>
      </c>
      <c r="F483" s="216" t="s">
        <v>1006</v>
      </c>
      <c r="G483" s="210">
        <f t="shared" si="64"/>
        <v>0</v>
      </c>
      <c r="H483" s="236">
        <f t="shared" si="65"/>
        <v>0</v>
      </c>
      <c r="I483" s="105">
        <f t="shared" si="59"/>
        <v>0</v>
      </c>
      <c r="J483" s="106"/>
      <c r="K483" s="187"/>
      <c r="L483" s="187"/>
      <c r="M483" s="187"/>
      <c r="N483" s="187"/>
      <c r="O483" s="187"/>
      <c r="P483" s="187"/>
      <c r="Q483" s="187"/>
      <c r="R483" s="187"/>
      <c r="S483" s="229"/>
      <c r="U483" s="110">
        <f t="shared" si="60"/>
        <v>0</v>
      </c>
    </row>
    <row r="484" spans="1:21" ht="15.75">
      <c r="A484" s="418"/>
      <c r="B484" s="402"/>
      <c r="C484" s="402"/>
      <c r="D484" s="402"/>
      <c r="E484" s="412"/>
      <c r="F484" s="216" t="s">
        <v>1007</v>
      </c>
      <c r="G484" s="210">
        <f t="shared" si="64"/>
        <v>0</v>
      </c>
      <c r="H484" s="236">
        <f t="shared" si="65"/>
        <v>0</v>
      </c>
      <c r="I484" s="105">
        <f t="shared" si="59"/>
        <v>0</v>
      </c>
      <c r="J484" s="106"/>
      <c r="K484" s="187"/>
      <c r="L484" s="187"/>
      <c r="M484" s="187"/>
      <c r="N484" s="187"/>
      <c r="O484" s="187"/>
      <c r="P484" s="187"/>
      <c r="Q484" s="187"/>
      <c r="R484" s="187"/>
      <c r="S484" s="229"/>
      <c r="U484" s="110">
        <f t="shared" si="60"/>
        <v>0</v>
      </c>
    </row>
    <row r="485" spans="1:21" ht="86.25" customHeight="1">
      <c r="A485" s="419"/>
      <c r="B485" s="245" t="s">
        <v>1008</v>
      </c>
      <c r="C485" s="245" t="s">
        <v>1009</v>
      </c>
      <c r="D485" s="245" t="s">
        <v>1010</v>
      </c>
      <c r="E485" s="246" t="s">
        <v>1363</v>
      </c>
      <c r="F485" s="247" t="s">
        <v>1011</v>
      </c>
      <c r="G485" s="210">
        <f t="shared" si="64"/>
        <v>0</v>
      </c>
      <c r="H485" s="236">
        <f t="shared" si="65"/>
        <v>0</v>
      </c>
      <c r="I485" s="105">
        <f t="shared" si="59"/>
        <v>0</v>
      </c>
      <c r="J485" s="106"/>
      <c r="K485" s="187"/>
      <c r="L485" s="187"/>
      <c r="M485" s="187"/>
      <c r="N485" s="187"/>
      <c r="O485" s="187"/>
      <c r="P485" s="187"/>
      <c r="Q485" s="187"/>
      <c r="R485" s="187"/>
      <c r="S485" s="229"/>
      <c r="U485" s="110">
        <f t="shared" si="60"/>
        <v>0</v>
      </c>
    </row>
    <row r="486" spans="1:21" ht="16.5" customHeight="1">
      <c r="A486" s="409" t="s">
        <v>1012</v>
      </c>
      <c r="B486" s="410"/>
      <c r="C486" s="410"/>
      <c r="D486" s="410"/>
      <c r="E486" s="410"/>
      <c r="F486" s="411"/>
      <c r="G486" s="230">
        <f>SUM(G487:G497)</f>
        <v>0</v>
      </c>
      <c r="H486" s="237">
        <f>SUM(H487:H497)</f>
        <v>0</v>
      </c>
      <c r="I486" s="105">
        <f t="shared" si="59"/>
        <v>0</v>
      </c>
      <c r="J486" s="241">
        <f>SUM(J487:J497)</f>
        <v>0</v>
      </c>
      <c r="K486" s="225">
        <f aca="true" t="shared" si="66" ref="K486:S486">SUM(K487:K497)</f>
        <v>0</v>
      </c>
      <c r="L486" s="225">
        <f>SUM(L487:L497)</f>
        <v>0</v>
      </c>
      <c r="M486" s="225">
        <f>SUM(M487:M497)</f>
        <v>0</v>
      </c>
      <c r="N486" s="225">
        <f t="shared" si="66"/>
        <v>0</v>
      </c>
      <c r="O486" s="225">
        <f t="shared" si="66"/>
        <v>0</v>
      </c>
      <c r="P486" s="225">
        <f t="shared" si="66"/>
        <v>0</v>
      </c>
      <c r="Q486" s="225">
        <f t="shared" si="66"/>
        <v>0</v>
      </c>
      <c r="R486" s="225">
        <f t="shared" si="66"/>
        <v>0</v>
      </c>
      <c r="S486" s="231">
        <f t="shared" si="66"/>
        <v>0</v>
      </c>
      <c r="U486" s="110">
        <f t="shared" si="60"/>
        <v>0</v>
      </c>
    </row>
    <row r="487" spans="1:21" ht="51.75" customHeight="1">
      <c r="A487" s="418">
        <v>29</v>
      </c>
      <c r="B487" s="403" t="s">
        <v>1013</v>
      </c>
      <c r="C487" s="103" t="s">
        <v>1014</v>
      </c>
      <c r="D487" s="104" t="s">
        <v>1015</v>
      </c>
      <c r="E487" s="192" t="s">
        <v>1363</v>
      </c>
      <c r="F487" s="216" t="s">
        <v>1016</v>
      </c>
      <c r="G487" s="210">
        <f aca="true" t="shared" si="67" ref="G487:G497">J487+N487+P487+R487+L487</f>
        <v>0</v>
      </c>
      <c r="H487" s="236">
        <f aca="true" t="shared" si="68" ref="H487:H497">K487+O487+Q487+S487+M487</f>
        <v>0</v>
      </c>
      <c r="I487" s="105">
        <f t="shared" si="59"/>
        <v>0</v>
      </c>
      <c r="J487" s="106"/>
      <c r="K487" s="187"/>
      <c r="L487" s="187"/>
      <c r="M487" s="187"/>
      <c r="N487" s="187"/>
      <c r="O487" s="187"/>
      <c r="P487" s="187"/>
      <c r="Q487" s="187"/>
      <c r="R487" s="187"/>
      <c r="S487" s="229"/>
      <c r="U487" s="110">
        <f t="shared" si="60"/>
        <v>0</v>
      </c>
    </row>
    <row r="488" spans="1:21" ht="123.75" customHeight="1">
      <c r="A488" s="418"/>
      <c r="B488" s="403"/>
      <c r="C488" s="103" t="s">
        <v>1017</v>
      </c>
      <c r="D488" s="104" t="s">
        <v>1018</v>
      </c>
      <c r="E488" s="192" t="s">
        <v>1363</v>
      </c>
      <c r="F488" s="216" t="s">
        <v>1019</v>
      </c>
      <c r="G488" s="210">
        <f t="shared" si="67"/>
        <v>0</v>
      </c>
      <c r="H488" s="236">
        <f t="shared" si="68"/>
        <v>0</v>
      </c>
      <c r="I488" s="105">
        <f t="shared" si="59"/>
        <v>0</v>
      </c>
      <c r="J488" s="106"/>
      <c r="K488" s="187"/>
      <c r="L488" s="187"/>
      <c r="M488" s="187"/>
      <c r="N488" s="187"/>
      <c r="O488" s="187"/>
      <c r="P488" s="187"/>
      <c r="Q488" s="187"/>
      <c r="R488" s="187"/>
      <c r="S488" s="229"/>
      <c r="U488" s="110">
        <f t="shared" si="60"/>
        <v>0</v>
      </c>
    </row>
    <row r="489" spans="1:21" ht="21.75" customHeight="1">
      <c r="A489" s="418"/>
      <c r="B489" s="403"/>
      <c r="C489" s="402" t="s">
        <v>1020</v>
      </c>
      <c r="D489" s="403" t="s">
        <v>1021</v>
      </c>
      <c r="E489" s="192" t="s">
        <v>1363</v>
      </c>
      <c r="F489" s="216" t="s">
        <v>1022</v>
      </c>
      <c r="G489" s="210">
        <f t="shared" si="67"/>
        <v>0</v>
      </c>
      <c r="H489" s="236">
        <f t="shared" si="68"/>
        <v>0</v>
      </c>
      <c r="I489" s="105">
        <f t="shared" si="59"/>
        <v>0</v>
      </c>
      <c r="J489" s="106"/>
      <c r="K489" s="187"/>
      <c r="L489" s="187"/>
      <c r="M489" s="187"/>
      <c r="N489" s="187"/>
      <c r="O489" s="187"/>
      <c r="P489" s="187"/>
      <c r="Q489" s="187"/>
      <c r="R489" s="187"/>
      <c r="S489" s="229"/>
      <c r="U489" s="110">
        <f t="shared" si="60"/>
        <v>0</v>
      </c>
    </row>
    <row r="490" spans="1:21" ht="25.5">
      <c r="A490" s="418"/>
      <c r="B490" s="403"/>
      <c r="C490" s="402"/>
      <c r="D490" s="403"/>
      <c r="E490" s="192"/>
      <c r="F490" s="216" t="s">
        <v>1023</v>
      </c>
      <c r="G490" s="210">
        <f t="shared" si="67"/>
        <v>0</v>
      </c>
      <c r="H490" s="236">
        <f t="shared" si="68"/>
        <v>0</v>
      </c>
      <c r="I490" s="105">
        <f t="shared" si="59"/>
        <v>0</v>
      </c>
      <c r="J490" s="106"/>
      <c r="K490" s="187"/>
      <c r="L490" s="187"/>
      <c r="M490" s="187"/>
      <c r="N490" s="187"/>
      <c r="O490" s="187"/>
      <c r="P490" s="187"/>
      <c r="Q490" s="187"/>
      <c r="R490" s="187"/>
      <c r="S490" s="229"/>
      <c r="U490" s="110">
        <f t="shared" si="60"/>
        <v>0</v>
      </c>
    </row>
    <row r="491" spans="1:21" ht="63.75">
      <c r="A491" s="418"/>
      <c r="B491" s="403"/>
      <c r="C491" s="103" t="s">
        <v>1024</v>
      </c>
      <c r="D491" s="104" t="s">
        <v>1025</v>
      </c>
      <c r="E491" s="192" t="s">
        <v>1363</v>
      </c>
      <c r="F491" s="216" t="s">
        <v>1026</v>
      </c>
      <c r="G491" s="210">
        <f t="shared" si="67"/>
        <v>0</v>
      </c>
      <c r="H491" s="236">
        <f t="shared" si="68"/>
        <v>0</v>
      </c>
      <c r="I491" s="105">
        <f t="shared" si="59"/>
        <v>0</v>
      </c>
      <c r="J491" s="106"/>
      <c r="K491" s="187"/>
      <c r="L491" s="187"/>
      <c r="M491" s="187"/>
      <c r="N491" s="187"/>
      <c r="O491" s="187"/>
      <c r="P491" s="187"/>
      <c r="Q491" s="187"/>
      <c r="R491" s="187"/>
      <c r="S491" s="229"/>
      <c r="U491" s="110">
        <f t="shared" si="60"/>
        <v>0</v>
      </c>
    </row>
    <row r="492" spans="1:21" ht="38.25">
      <c r="A492" s="418"/>
      <c r="B492" s="403"/>
      <c r="C492" s="103" t="s">
        <v>1027</v>
      </c>
      <c r="D492" s="104" t="s">
        <v>1028</v>
      </c>
      <c r="E492" s="192" t="s">
        <v>1363</v>
      </c>
      <c r="F492" s="216" t="s">
        <v>1029</v>
      </c>
      <c r="G492" s="210">
        <f t="shared" si="67"/>
        <v>0</v>
      </c>
      <c r="H492" s="236">
        <f t="shared" si="68"/>
        <v>0</v>
      </c>
      <c r="I492" s="105">
        <f t="shared" si="59"/>
        <v>0</v>
      </c>
      <c r="J492" s="106"/>
      <c r="K492" s="187"/>
      <c r="L492" s="187"/>
      <c r="M492" s="187"/>
      <c r="N492" s="187"/>
      <c r="O492" s="187"/>
      <c r="P492" s="187"/>
      <c r="Q492" s="187"/>
      <c r="R492" s="187"/>
      <c r="S492" s="229"/>
      <c r="U492" s="110">
        <f t="shared" si="60"/>
        <v>0</v>
      </c>
    </row>
    <row r="493" spans="1:21" ht="39" customHeight="1">
      <c r="A493" s="418"/>
      <c r="B493" s="403" t="s">
        <v>1030</v>
      </c>
      <c r="C493" s="103" t="s">
        <v>1031</v>
      </c>
      <c r="D493" s="104" t="s">
        <v>1032</v>
      </c>
      <c r="E493" s="192" t="s">
        <v>1363</v>
      </c>
      <c r="F493" s="216" t="s">
        <v>1033</v>
      </c>
      <c r="G493" s="210">
        <f t="shared" si="67"/>
        <v>0</v>
      </c>
      <c r="H493" s="236">
        <f t="shared" si="68"/>
        <v>0</v>
      </c>
      <c r="I493" s="105">
        <f t="shared" si="59"/>
        <v>0</v>
      </c>
      <c r="J493" s="106"/>
      <c r="K493" s="187"/>
      <c r="L493" s="187"/>
      <c r="M493" s="187"/>
      <c r="N493" s="187"/>
      <c r="O493" s="187"/>
      <c r="P493" s="187"/>
      <c r="Q493" s="187"/>
      <c r="R493" s="187"/>
      <c r="S493" s="229"/>
      <c r="U493" s="110">
        <f t="shared" si="60"/>
        <v>0</v>
      </c>
    </row>
    <row r="494" spans="1:21" ht="15.75">
      <c r="A494" s="418"/>
      <c r="B494" s="403"/>
      <c r="C494" s="103" t="s">
        <v>1034</v>
      </c>
      <c r="D494" s="104" t="s">
        <v>1035</v>
      </c>
      <c r="E494" s="192" t="s">
        <v>1363</v>
      </c>
      <c r="F494" s="216" t="s">
        <v>1036</v>
      </c>
      <c r="G494" s="210">
        <f t="shared" si="67"/>
        <v>0</v>
      </c>
      <c r="H494" s="236">
        <f t="shared" si="68"/>
        <v>0</v>
      </c>
      <c r="I494" s="105">
        <f t="shared" si="59"/>
        <v>0</v>
      </c>
      <c r="J494" s="106"/>
      <c r="K494" s="187"/>
      <c r="L494" s="187"/>
      <c r="M494" s="187"/>
      <c r="N494" s="187"/>
      <c r="O494" s="187"/>
      <c r="P494" s="187"/>
      <c r="Q494" s="187"/>
      <c r="R494" s="187"/>
      <c r="S494" s="229"/>
      <c r="U494" s="110">
        <f t="shared" si="60"/>
        <v>0</v>
      </c>
    </row>
    <row r="495" spans="1:21" ht="15.75">
      <c r="A495" s="418"/>
      <c r="B495" s="403"/>
      <c r="C495" s="103" t="s">
        <v>1037</v>
      </c>
      <c r="D495" s="104" t="s">
        <v>1038</v>
      </c>
      <c r="E495" s="192"/>
      <c r="F495" s="216" t="s">
        <v>1039</v>
      </c>
      <c r="G495" s="210">
        <f t="shared" si="67"/>
        <v>0</v>
      </c>
      <c r="H495" s="236">
        <f t="shared" si="68"/>
        <v>0</v>
      </c>
      <c r="I495" s="105">
        <f t="shared" si="59"/>
        <v>0</v>
      </c>
      <c r="J495" s="106"/>
      <c r="K495" s="187"/>
      <c r="L495" s="187"/>
      <c r="M495" s="187"/>
      <c r="N495" s="187"/>
      <c r="O495" s="187"/>
      <c r="P495" s="187"/>
      <c r="Q495" s="187"/>
      <c r="R495" s="187"/>
      <c r="S495" s="229"/>
      <c r="U495" s="110">
        <f t="shared" si="60"/>
        <v>0</v>
      </c>
    </row>
    <row r="496" spans="1:21" ht="51.75" customHeight="1">
      <c r="A496" s="418"/>
      <c r="B496" s="403" t="s">
        <v>1288</v>
      </c>
      <c r="C496" s="103" t="s">
        <v>550</v>
      </c>
      <c r="D496" s="104" t="s">
        <v>551</v>
      </c>
      <c r="E496" s="192" t="s">
        <v>1363</v>
      </c>
      <c r="F496" s="216" t="s">
        <v>552</v>
      </c>
      <c r="G496" s="210">
        <f t="shared" si="67"/>
        <v>0</v>
      </c>
      <c r="H496" s="236">
        <f t="shared" si="68"/>
        <v>0</v>
      </c>
      <c r="I496" s="105">
        <f t="shared" si="59"/>
        <v>0</v>
      </c>
      <c r="J496" s="106"/>
      <c r="K496" s="187"/>
      <c r="L496" s="187"/>
      <c r="M496" s="187"/>
      <c r="N496" s="187"/>
      <c r="O496" s="187"/>
      <c r="P496" s="187"/>
      <c r="Q496" s="187"/>
      <c r="R496" s="187"/>
      <c r="S496" s="229"/>
      <c r="U496" s="110">
        <f t="shared" si="60"/>
        <v>0</v>
      </c>
    </row>
    <row r="497" spans="1:21" ht="25.5">
      <c r="A497" s="419"/>
      <c r="B497" s="407"/>
      <c r="C497" s="250" t="s">
        <v>553</v>
      </c>
      <c r="D497" s="245" t="s">
        <v>554</v>
      </c>
      <c r="E497" s="246" t="s">
        <v>1363</v>
      </c>
      <c r="F497" s="247" t="s">
        <v>552</v>
      </c>
      <c r="G497" s="210">
        <f t="shared" si="67"/>
        <v>0</v>
      </c>
      <c r="H497" s="236">
        <f t="shared" si="68"/>
        <v>0</v>
      </c>
      <c r="I497" s="105">
        <f t="shared" si="59"/>
        <v>0</v>
      </c>
      <c r="J497" s="106"/>
      <c r="K497" s="187"/>
      <c r="L497" s="187"/>
      <c r="M497" s="187"/>
      <c r="N497" s="187"/>
      <c r="O497" s="187"/>
      <c r="P497" s="187"/>
      <c r="Q497" s="187"/>
      <c r="R497" s="187"/>
      <c r="S497" s="229"/>
      <c r="U497" s="110">
        <f t="shared" si="60"/>
        <v>0</v>
      </c>
    </row>
    <row r="498" spans="1:21" ht="16.5" customHeight="1">
      <c r="A498" s="409" t="s">
        <v>555</v>
      </c>
      <c r="B498" s="410"/>
      <c r="C498" s="410"/>
      <c r="D498" s="410"/>
      <c r="E498" s="410"/>
      <c r="F498" s="411"/>
      <c r="G498" s="230">
        <f>SUM(G499:G501)</f>
        <v>0</v>
      </c>
      <c r="H498" s="237">
        <f>SUM(H499:H501)</f>
        <v>0</v>
      </c>
      <c r="I498" s="105">
        <f t="shared" si="59"/>
        <v>0</v>
      </c>
      <c r="J498" s="241">
        <f>SUM(J499:J501)</f>
        <v>0</v>
      </c>
      <c r="K498" s="225">
        <f aca="true" t="shared" si="69" ref="K498:S498">SUM(K499:K501)</f>
        <v>0</v>
      </c>
      <c r="L498" s="225">
        <f>SUM(L499:L501)</f>
        <v>0</v>
      </c>
      <c r="M498" s="225">
        <f>SUM(M499:M501)</f>
        <v>0</v>
      </c>
      <c r="N498" s="225">
        <f t="shared" si="69"/>
        <v>0</v>
      </c>
      <c r="O498" s="225">
        <f t="shared" si="69"/>
        <v>0</v>
      </c>
      <c r="P498" s="225">
        <f t="shared" si="69"/>
        <v>0</v>
      </c>
      <c r="Q498" s="225">
        <f t="shared" si="69"/>
        <v>0</v>
      </c>
      <c r="R498" s="225">
        <f t="shared" si="69"/>
        <v>0</v>
      </c>
      <c r="S498" s="231">
        <f t="shared" si="69"/>
        <v>0</v>
      </c>
      <c r="U498" s="110">
        <f t="shared" si="60"/>
        <v>0</v>
      </c>
    </row>
    <row r="499" spans="1:21" ht="90" customHeight="1">
      <c r="A499" s="418">
        <v>30</v>
      </c>
      <c r="B499" s="403" t="s">
        <v>556</v>
      </c>
      <c r="C499" s="403" t="s">
        <v>1289</v>
      </c>
      <c r="D499" s="415" t="s">
        <v>557</v>
      </c>
      <c r="E499" s="192" t="s">
        <v>1368</v>
      </c>
      <c r="F499" s="216" t="s">
        <v>647</v>
      </c>
      <c r="G499" s="210">
        <f aca="true" t="shared" si="70" ref="G499:H501">J499+N499+P499+R499+L499</f>
        <v>0</v>
      </c>
      <c r="H499" s="236">
        <f t="shared" si="70"/>
        <v>0</v>
      </c>
      <c r="I499" s="105">
        <f t="shared" si="59"/>
        <v>0</v>
      </c>
      <c r="J499" s="106"/>
      <c r="K499" s="187"/>
      <c r="L499" s="187"/>
      <c r="M499" s="187"/>
      <c r="N499" s="187"/>
      <c r="O499" s="187"/>
      <c r="P499" s="187"/>
      <c r="Q499" s="187"/>
      <c r="R499" s="187"/>
      <c r="S499" s="229"/>
      <c r="U499" s="110">
        <f t="shared" si="60"/>
        <v>0</v>
      </c>
    </row>
    <row r="500" spans="1:21" ht="76.5">
      <c r="A500" s="418"/>
      <c r="B500" s="403"/>
      <c r="C500" s="403"/>
      <c r="D500" s="415"/>
      <c r="E500" s="192"/>
      <c r="F500" s="216" t="s">
        <v>1290</v>
      </c>
      <c r="G500" s="210">
        <f t="shared" si="70"/>
        <v>0</v>
      </c>
      <c r="H500" s="236">
        <f t="shared" si="70"/>
        <v>0</v>
      </c>
      <c r="I500" s="105">
        <f t="shared" si="59"/>
        <v>0</v>
      </c>
      <c r="J500" s="106"/>
      <c r="K500" s="187"/>
      <c r="L500" s="187"/>
      <c r="M500" s="187"/>
      <c r="N500" s="187"/>
      <c r="O500" s="187"/>
      <c r="P500" s="187"/>
      <c r="Q500" s="187"/>
      <c r="R500" s="187"/>
      <c r="S500" s="229"/>
      <c r="U500" s="110">
        <f t="shared" si="60"/>
        <v>0</v>
      </c>
    </row>
    <row r="501" spans="1:21" ht="100.5" thickBot="1">
      <c r="A501" s="437"/>
      <c r="B501" s="438"/>
      <c r="C501" s="202" t="s">
        <v>648</v>
      </c>
      <c r="D501" s="203" t="s">
        <v>649</v>
      </c>
      <c r="E501" s="204" t="s">
        <v>1368</v>
      </c>
      <c r="F501" s="221" t="s">
        <v>1290</v>
      </c>
      <c r="G501" s="232">
        <f t="shared" si="70"/>
        <v>0</v>
      </c>
      <c r="H501" s="238">
        <f t="shared" si="70"/>
        <v>0</v>
      </c>
      <c r="I501" s="186">
        <f t="shared" si="59"/>
        <v>0</v>
      </c>
      <c r="J501" s="242"/>
      <c r="K501" s="233"/>
      <c r="L501" s="233"/>
      <c r="M501" s="233"/>
      <c r="N501" s="233"/>
      <c r="O501" s="233"/>
      <c r="P501" s="233"/>
      <c r="Q501" s="233"/>
      <c r="R501" s="233"/>
      <c r="S501" s="234"/>
      <c r="U501" s="110">
        <f t="shared" si="60"/>
        <v>0</v>
      </c>
    </row>
    <row r="502" spans="1:21" ht="15.75" thickBot="1">
      <c r="A502" s="391" t="s">
        <v>547</v>
      </c>
      <c r="B502" s="392"/>
      <c r="C502" s="392"/>
      <c r="D502" s="392"/>
      <c r="E502" s="392"/>
      <c r="F502" s="393"/>
      <c r="G502" s="223">
        <f>G498+G486+G475+G473+G470+G456+G451+G448+G445+G438+G409+G392+G137+G122+G86+G77+G66+G52+G32+G9</f>
        <v>0</v>
      </c>
      <c r="H502" s="239">
        <f aca="true" t="shared" si="71" ref="H502:S502">H498+H486+H475+H473+H470+H456+H451+H448+H445+H438+H409+H392+H137+H122+H86+H77+H66+H52+H32+H9</f>
        <v>0</v>
      </c>
      <c r="I502" s="224">
        <f t="shared" si="59"/>
        <v>0</v>
      </c>
      <c r="J502" s="223">
        <f t="shared" si="71"/>
        <v>0</v>
      </c>
      <c r="K502" s="223">
        <f t="shared" si="71"/>
        <v>0</v>
      </c>
      <c r="L502" s="223">
        <f t="shared" si="71"/>
        <v>0</v>
      </c>
      <c r="M502" s="223">
        <f t="shared" si="71"/>
        <v>0</v>
      </c>
      <c r="N502" s="223">
        <f t="shared" si="71"/>
        <v>0</v>
      </c>
      <c r="O502" s="223">
        <f t="shared" si="71"/>
        <v>0</v>
      </c>
      <c r="P502" s="223">
        <f t="shared" si="71"/>
        <v>0</v>
      </c>
      <c r="Q502" s="223">
        <f t="shared" si="71"/>
        <v>0</v>
      </c>
      <c r="R502" s="223">
        <f t="shared" si="71"/>
        <v>0</v>
      </c>
      <c r="S502" s="223">
        <f t="shared" si="71"/>
        <v>0</v>
      </c>
      <c r="U502" s="110">
        <f t="shared" si="60"/>
        <v>0</v>
      </c>
    </row>
    <row r="503" spans="7:19" ht="12.75">
      <c r="G503" s="215">
        <f>SUM(G10:G501)-G32-G52-G66-G77-G86-G122-G137-G392-G409-G438-G445-G448-G451-G456-G470-G473-G475-G486-G498-G502</f>
        <v>0</v>
      </c>
      <c r="H503" s="215">
        <f aca="true" t="shared" si="72" ref="H503:S503">SUM(H10:H501)-H32-H52-H66-H77-H86-H122-H137-H392-H409-H438-H445-H448-H451-H456-H470-H473-H475-H486-H498-H502</f>
        <v>0</v>
      </c>
      <c r="I503" s="215"/>
      <c r="J503" s="215">
        <f t="shared" si="72"/>
        <v>0</v>
      </c>
      <c r="K503" s="215">
        <f t="shared" si="72"/>
        <v>0</v>
      </c>
      <c r="L503" s="215">
        <f t="shared" si="72"/>
        <v>0</v>
      </c>
      <c r="M503" s="215">
        <f t="shared" si="72"/>
        <v>0</v>
      </c>
      <c r="N503" s="215">
        <f t="shared" si="72"/>
        <v>0</v>
      </c>
      <c r="O503" s="215">
        <f t="shared" si="72"/>
        <v>0</v>
      </c>
      <c r="P503" s="215">
        <f t="shared" si="72"/>
        <v>0</v>
      </c>
      <c r="Q503" s="215">
        <f t="shared" si="72"/>
        <v>0</v>
      </c>
      <c r="R503" s="215">
        <f t="shared" si="72"/>
        <v>0</v>
      </c>
      <c r="S503" s="215">
        <f t="shared" si="72"/>
        <v>0</v>
      </c>
    </row>
    <row r="504" spans="7:8" ht="12.75">
      <c r="G504" s="214">
        <f>'Стационар СВОД '!G101-КСГ!D304-ВМП!G502</f>
        <v>0</v>
      </c>
      <c r="H504" s="214">
        <f>'Стационар СВОД '!H101-КСГ!E304-ВМП!H502</f>
        <v>0</v>
      </c>
    </row>
  </sheetData>
  <sheetProtection/>
  <mergeCells count="343">
    <mergeCell ref="A486:F486"/>
    <mergeCell ref="D489:D490"/>
    <mergeCell ref="A498:F498"/>
    <mergeCell ref="D499:D500"/>
    <mergeCell ref="B496:B497"/>
    <mergeCell ref="A499:A501"/>
    <mergeCell ref="B499:B501"/>
    <mergeCell ref="C499:C500"/>
    <mergeCell ref="A487:A497"/>
    <mergeCell ref="B487:B492"/>
    <mergeCell ref="A473:F473"/>
    <mergeCell ref="A475:F475"/>
    <mergeCell ref="E477:E482"/>
    <mergeCell ref="E483:E484"/>
    <mergeCell ref="C477:C482"/>
    <mergeCell ref="D477:D482"/>
    <mergeCell ref="C483:C484"/>
    <mergeCell ref="D483:D484"/>
    <mergeCell ref="A476:A485"/>
    <mergeCell ref="B477:B484"/>
    <mergeCell ref="E467:E468"/>
    <mergeCell ref="B461:B462"/>
    <mergeCell ref="C461:C462"/>
    <mergeCell ref="D461:D462"/>
    <mergeCell ref="B463:B469"/>
    <mergeCell ref="C463:C466"/>
    <mergeCell ref="D463:D466"/>
    <mergeCell ref="C467:C468"/>
    <mergeCell ref="E436:E437"/>
    <mergeCell ref="A438:F438"/>
    <mergeCell ref="B439:B441"/>
    <mergeCell ref="C443:C444"/>
    <mergeCell ref="A439:A442"/>
    <mergeCell ref="A443:A444"/>
    <mergeCell ref="A436:A437"/>
    <mergeCell ref="B436:B437"/>
    <mergeCell ref="C436:C437"/>
    <mergeCell ref="D436:D437"/>
    <mergeCell ref="E410:E420"/>
    <mergeCell ref="A410:A435"/>
    <mergeCell ref="B410:B420"/>
    <mergeCell ref="C410:C420"/>
    <mergeCell ref="D410:D420"/>
    <mergeCell ref="B421:B425"/>
    <mergeCell ref="E421:E425"/>
    <mergeCell ref="E426:E429"/>
    <mergeCell ref="E430:E432"/>
    <mergeCell ref="E433:E435"/>
    <mergeCell ref="E406:E407"/>
    <mergeCell ref="A409:F409"/>
    <mergeCell ref="B404:B407"/>
    <mergeCell ref="C404:C405"/>
    <mergeCell ref="D404:D405"/>
    <mergeCell ref="C406:C407"/>
    <mergeCell ref="D406:D407"/>
    <mergeCell ref="C393:C396"/>
    <mergeCell ref="D393:D396"/>
    <mergeCell ref="C397:C399"/>
    <mergeCell ref="D397:D399"/>
    <mergeCell ref="C400:C401"/>
    <mergeCell ref="E404:E405"/>
    <mergeCell ref="E374:E376"/>
    <mergeCell ref="C377:C378"/>
    <mergeCell ref="E379:E381"/>
    <mergeCell ref="E383:E384"/>
    <mergeCell ref="C379:C381"/>
    <mergeCell ref="D379:D381"/>
    <mergeCell ref="E251:E252"/>
    <mergeCell ref="E254:E259"/>
    <mergeCell ref="E361:E365"/>
    <mergeCell ref="E366:E367"/>
    <mergeCell ref="C371:C373"/>
    <mergeCell ref="E371:E373"/>
    <mergeCell ref="D372:D373"/>
    <mergeCell ref="C366:C367"/>
    <mergeCell ref="D366:D367"/>
    <mergeCell ref="C361:C365"/>
    <mergeCell ref="C244:C245"/>
    <mergeCell ref="E244:E245"/>
    <mergeCell ref="C242:C243"/>
    <mergeCell ref="D242:D243"/>
    <mergeCell ref="E246:E247"/>
    <mergeCell ref="E248:E250"/>
    <mergeCell ref="E216:E217"/>
    <mergeCell ref="D208:D211"/>
    <mergeCell ref="D212:D215"/>
    <mergeCell ref="E236:E237"/>
    <mergeCell ref="E238:E239"/>
    <mergeCell ref="E242:E243"/>
    <mergeCell ref="E218:E219"/>
    <mergeCell ref="E220:E221"/>
    <mergeCell ref="E223:E226"/>
    <mergeCell ref="E228:E231"/>
    <mergeCell ref="C150:C157"/>
    <mergeCell ref="D150:D157"/>
    <mergeCell ref="F200:F203"/>
    <mergeCell ref="E200:E207"/>
    <mergeCell ref="C200:C207"/>
    <mergeCell ref="D200:D207"/>
    <mergeCell ref="D175:D182"/>
    <mergeCell ref="C166:C183"/>
    <mergeCell ref="C184:C187"/>
    <mergeCell ref="E150:E157"/>
    <mergeCell ref="E106:E107"/>
    <mergeCell ref="E109:E110"/>
    <mergeCell ref="E114:E115"/>
    <mergeCell ref="F119:F121"/>
    <mergeCell ref="E119:E121"/>
    <mergeCell ref="D138:D149"/>
    <mergeCell ref="E138:E149"/>
    <mergeCell ref="D114:D115"/>
    <mergeCell ref="D119:D121"/>
    <mergeCell ref="E100:E101"/>
    <mergeCell ref="E102:E103"/>
    <mergeCell ref="E104:E105"/>
    <mergeCell ref="D100:D101"/>
    <mergeCell ref="D102:D103"/>
    <mergeCell ref="D104:D105"/>
    <mergeCell ref="D90:D92"/>
    <mergeCell ref="A78:A85"/>
    <mergeCell ref="B78:B83"/>
    <mergeCell ref="B84:B85"/>
    <mergeCell ref="A87:A117"/>
    <mergeCell ref="B87:B99"/>
    <mergeCell ref="D93:D95"/>
    <mergeCell ref="D98:D99"/>
    <mergeCell ref="B113:B115"/>
    <mergeCell ref="C114:C115"/>
    <mergeCell ref="A32:F32"/>
    <mergeCell ref="D36:D37"/>
    <mergeCell ref="E39:E49"/>
    <mergeCell ref="C39:C49"/>
    <mergeCell ref="D39:D49"/>
    <mergeCell ref="C36:C37"/>
    <mergeCell ref="B33:B35"/>
    <mergeCell ref="B36:B37"/>
    <mergeCell ref="A33:A51"/>
    <mergeCell ref="B39:B51"/>
    <mergeCell ref="B23:B31"/>
    <mergeCell ref="C23:C26"/>
    <mergeCell ref="D23:D26"/>
    <mergeCell ref="C28:C31"/>
    <mergeCell ref="A10:A22"/>
    <mergeCell ref="D28:D31"/>
    <mergeCell ref="A451:F451"/>
    <mergeCell ref="A456:F456"/>
    <mergeCell ref="A446:A447"/>
    <mergeCell ref="A471:A472"/>
    <mergeCell ref="B471:B472"/>
    <mergeCell ref="E471:E472"/>
    <mergeCell ref="A470:F470"/>
    <mergeCell ref="F471:F472"/>
    <mergeCell ref="E461:E462"/>
    <mergeCell ref="E463:E466"/>
    <mergeCell ref="B430:B432"/>
    <mergeCell ref="C430:C432"/>
    <mergeCell ref="D430:D432"/>
    <mergeCell ref="D467:D468"/>
    <mergeCell ref="D446:D447"/>
    <mergeCell ref="A452:A454"/>
    <mergeCell ref="B452:B453"/>
    <mergeCell ref="A457:A469"/>
    <mergeCell ref="B457:B459"/>
    <mergeCell ref="A448:F448"/>
    <mergeCell ref="A385:A390"/>
    <mergeCell ref="B385:B390"/>
    <mergeCell ref="A393:A408"/>
    <mergeCell ref="B393:B399"/>
    <mergeCell ref="B400:B402"/>
    <mergeCell ref="A392:F392"/>
    <mergeCell ref="E393:E396"/>
    <mergeCell ref="E397:E399"/>
    <mergeCell ref="E400:E401"/>
    <mergeCell ref="D400:D401"/>
    <mergeCell ref="D361:D365"/>
    <mergeCell ref="C353:C356"/>
    <mergeCell ref="D353:D356"/>
    <mergeCell ref="B382:B384"/>
    <mergeCell ref="C383:C384"/>
    <mergeCell ref="D383:D384"/>
    <mergeCell ref="C374:C376"/>
    <mergeCell ref="D374:D376"/>
    <mergeCell ref="B260:B381"/>
    <mergeCell ref="C350:C351"/>
    <mergeCell ref="C341:C344"/>
    <mergeCell ref="D341:D344"/>
    <mergeCell ref="C345:C349"/>
    <mergeCell ref="D345:D349"/>
    <mergeCell ref="D358:D360"/>
    <mergeCell ref="C358:C360"/>
    <mergeCell ref="C284:C301"/>
    <mergeCell ref="D284:D301"/>
    <mergeCell ref="C324:C335"/>
    <mergeCell ref="D324:D335"/>
    <mergeCell ref="C336:C338"/>
    <mergeCell ref="D336:D338"/>
    <mergeCell ref="C303:C322"/>
    <mergeCell ref="D303:D311"/>
    <mergeCell ref="D312:D322"/>
    <mergeCell ref="C251:C252"/>
    <mergeCell ref="D251:D252"/>
    <mergeCell ref="C254:C259"/>
    <mergeCell ref="D254:D259"/>
    <mergeCell ref="C281:C283"/>
    <mergeCell ref="D281:D283"/>
    <mergeCell ref="C220:C221"/>
    <mergeCell ref="D220:D221"/>
    <mergeCell ref="C232:C233"/>
    <mergeCell ref="D232:D233"/>
    <mergeCell ref="D223:D226"/>
    <mergeCell ref="C228:C231"/>
    <mergeCell ref="D228:D231"/>
    <mergeCell ref="C223:C227"/>
    <mergeCell ref="A138:A384"/>
    <mergeCell ref="C218:C219"/>
    <mergeCell ref="D218:D219"/>
    <mergeCell ref="C208:C217"/>
    <mergeCell ref="C188:C191"/>
    <mergeCell ref="D188:D191"/>
    <mergeCell ref="C192:C199"/>
    <mergeCell ref="D192:D199"/>
    <mergeCell ref="B138:B259"/>
    <mergeCell ref="C158:C165"/>
    <mergeCell ref="C138:C149"/>
    <mergeCell ref="D158:D164"/>
    <mergeCell ref="D184:D187"/>
    <mergeCell ref="D123:D128"/>
    <mergeCell ref="A122:F122"/>
    <mergeCell ref="A129:A136"/>
    <mergeCell ref="B129:B136"/>
    <mergeCell ref="C129:C136"/>
    <mergeCell ref="A123:A128"/>
    <mergeCell ref="B123:B128"/>
    <mergeCell ref="C123:C128"/>
    <mergeCell ref="A119:A121"/>
    <mergeCell ref="B119:B121"/>
    <mergeCell ref="C119:C121"/>
    <mergeCell ref="D10:D16"/>
    <mergeCell ref="D17:D21"/>
    <mergeCell ref="A66:F66"/>
    <mergeCell ref="A67:A76"/>
    <mergeCell ref="B67:B75"/>
    <mergeCell ref="D96:D97"/>
    <mergeCell ref="C93:C95"/>
    <mergeCell ref="C96:C97"/>
    <mergeCell ref="C87:C89"/>
    <mergeCell ref="C90:C92"/>
    <mergeCell ref="E10:E16"/>
    <mergeCell ref="E17:E21"/>
    <mergeCell ref="E23:E26"/>
    <mergeCell ref="A52:F52"/>
    <mergeCell ref="D54:D62"/>
    <mergeCell ref="A23:A31"/>
    <mergeCell ref="E5:E7"/>
    <mergeCell ref="D5:D7"/>
    <mergeCell ref="C5:C7"/>
    <mergeCell ref="B17:B21"/>
    <mergeCell ref="C17:C21"/>
    <mergeCell ref="B10:B16"/>
    <mergeCell ref="C10:C16"/>
    <mergeCell ref="A9:F9"/>
    <mergeCell ref="A53:A65"/>
    <mergeCell ref="B54:B65"/>
    <mergeCell ref="C54:C65"/>
    <mergeCell ref="A77:F77"/>
    <mergeCell ref="A86:F86"/>
    <mergeCell ref="D87:D89"/>
    <mergeCell ref="F54:F65"/>
    <mergeCell ref="B106:B111"/>
    <mergeCell ref="C109:C110"/>
    <mergeCell ref="D109:D110"/>
    <mergeCell ref="C98:C99"/>
    <mergeCell ref="B100:B101"/>
    <mergeCell ref="B102:B105"/>
    <mergeCell ref="C100:C101"/>
    <mergeCell ref="C102:C103"/>
    <mergeCell ref="C104:C105"/>
    <mergeCell ref="E158:E165"/>
    <mergeCell ref="E166:E171"/>
    <mergeCell ref="E172:E174"/>
    <mergeCell ref="D172:D174"/>
    <mergeCell ref="C106:C107"/>
    <mergeCell ref="D106:D107"/>
    <mergeCell ref="E123:E128"/>
    <mergeCell ref="D166:D171"/>
    <mergeCell ref="D129:D136"/>
    <mergeCell ref="A137:F137"/>
    <mergeCell ref="E175:E182"/>
    <mergeCell ref="E184:E187"/>
    <mergeCell ref="E188:E191"/>
    <mergeCell ref="E192:E199"/>
    <mergeCell ref="E208:E211"/>
    <mergeCell ref="E212:E215"/>
    <mergeCell ref="E232:E233"/>
    <mergeCell ref="D236:D237"/>
    <mergeCell ref="C260:C280"/>
    <mergeCell ref="D260:D280"/>
    <mergeCell ref="E260:E280"/>
    <mergeCell ref="C235:C239"/>
    <mergeCell ref="C246:C247"/>
    <mergeCell ref="D246:D247"/>
    <mergeCell ref="C248:C250"/>
    <mergeCell ref="D248:D250"/>
    <mergeCell ref="E350:E351"/>
    <mergeCell ref="E353:E356"/>
    <mergeCell ref="E358:E360"/>
    <mergeCell ref="E281:E283"/>
    <mergeCell ref="E324:E335"/>
    <mergeCell ref="E336:E338"/>
    <mergeCell ref="E341:E344"/>
    <mergeCell ref="E284:E301"/>
    <mergeCell ref="E303:E311"/>
    <mergeCell ref="E312:E322"/>
    <mergeCell ref="B446:B447"/>
    <mergeCell ref="C446:C447"/>
    <mergeCell ref="C421:C425"/>
    <mergeCell ref="B426:B429"/>
    <mergeCell ref="C426:C429"/>
    <mergeCell ref="B433:B435"/>
    <mergeCell ref="C433:C435"/>
    <mergeCell ref="A445:F445"/>
    <mergeCell ref="E446:E447"/>
    <mergeCell ref="D433:D435"/>
    <mergeCell ref="B493:B495"/>
    <mergeCell ref="J5:S5"/>
    <mergeCell ref="J6:K6"/>
    <mergeCell ref="N6:O6"/>
    <mergeCell ref="P6:Q6"/>
    <mergeCell ref="R6:S6"/>
    <mergeCell ref="B443:B444"/>
    <mergeCell ref="D421:D424"/>
    <mergeCell ref="D426:D429"/>
    <mergeCell ref="E345:E349"/>
    <mergeCell ref="A502:F502"/>
    <mergeCell ref="F5:F7"/>
    <mergeCell ref="L6:M6"/>
    <mergeCell ref="A2:I2"/>
    <mergeCell ref="B5:B7"/>
    <mergeCell ref="A5:A7"/>
    <mergeCell ref="I5:I7"/>
    <mergeCell ref="G5:G7"/>
    <mergeCell ref="H5:H7"/>
    <mergeCell ref="C489:C490"/>
  </mergeCells>
  <conditionalFormatting sqref="I9:I502">
    <cfRule type="cellIs" priority="1" dxfId="0" operator="greaterThan" stopIfTrue="1">
      <formula>21</formula>
    </cfRule>
    <cfRule type="cellIs" priority="2" dxfId="0" operator="between" stopIfTrue="1">
      <formula>0.1</formula>
      <formula>3</formula>
    </cfRule>
  </conditionalFormatting>
  <hyperlinks>
    <hyperlink ref="D87" r:id="rId1" display="../../../esemakova/Documents/ВМП/ВМП_подробно_19.09.xlsx#Лист1!#ССЫЛКА!"/>
    <hyperlink ref="F146" r:id="rId2" display="_edn1"/>
  </hyperlinks>
  <printOptions/>
  <pageMargins left="0.15748031496062992" right="0.15748031496062992" top="0.2755905511811024" bottom="0.2755905511811024" header="0.15748031496062992" footer="0.15748031496062992"/>
  <pageSetup fitToHeight="20" fitToWidth="1" horizontalDpi="600" verticalDpi="600" orientation="landscape" paperSize="9" scale="33" r:id="rId3"/>
  <rowBreaks count="1" manualBreakCount="1">
    <brk id="49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ТФ ОМС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Шумаева</dc:creator>
  <cp:keywords/>
  <dc:description/>
  <cp:lastModifiedBy>Оля</cp:lastModifiedBy>
  <cp:lastPrinted>2015-12-18T07:39:17Z</cp:lastPrinted>
  <dcterms:created xsi:type="dcterms:W3CDTF">2013-08-05T06:26:12Z</dcterms:created>
  <dcterms:modified xsi:type="dcterms:W3CDTF">2015-12-18T07:40:32Z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